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axisgruppe_WA\22_WF_Brunnadern_Steig_2024\01_WF-Einrichtung\"/>
    </mc:Choice>
  </mc:AlternateContent>
  <xr:revisionPtr revIDLastSave="0" documentId="8_{F4819EE6-9763-4586-AF53-F12993C67FDE}" xr6:coauthVersionLast="47" xr6:coauthVersionMax="47" xr10:uidLastSave="{00000000-0000-0000-0000-000000000000}"/>
  <bookViews>
    <workbookView xWindow="2340" yWindow="2340" windowWidth="21600" windowHeight="12645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<sst xmlns="http://schemas.openxmlformats.org/spreadsheetml/2006/main" count="153" uniqueCount="50">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</sst>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B6" sqref="B6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/>
    </row>
    <row r="4" spans="1:19" x14ac:dyDescent="0.25">
      <c r="A4" s="13" t="s">
        <v>16</v>
      </c>
      <c r="B4" s="28"/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0.62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/>
      <c r="D10" s="8">
        <v>21</v>
      </c>
      <c r="E10" s="8"/>
      <c r="F10" s="8"/>
      <c r="G10" s="8"/>
      <c r="H10" s="8"/>
      <c r="I10" s="8">
        <v>11</v>
      </c>
      <c r="J10" s="8"/>
      <c r="K10" s="8">
        <v>4</v>
      </c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8">
        <v>1</v>
      </c>
      <c r="D11" s="8">
        <v>6</v>
      </c>
      <c r="E11" s="8"/>
      <c r="F11" s="8"/>
      <c r="G11" s="8"/>
      <c r="H11" s="8">
        <v>12</v>
      </c>
      <c r="I11" s="8">
        <v>7</v>
      </c>
      <c r="J11" s="8"/>
      <c r="K11" s="8">
        <v>2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0.3</v>
      </c>
      <c r="C12" s="8">
        <v>4</v>
      </c>
      <c r="D12" s="8">
        <v>6</v>
      </c>
      <c r="E12" s="8"/>
      <c r="F12" s="8"/>
      <c r="G12" s="8"/>
      <c r="H12" s="8">
        <v>1</v>
      </c>
      <c r="I12" s="8">
        <v>14</v>
      </c>
      <c r="J12" s="8">
        <v>1</v>
      </c>
      <c r="K12" s="8">
        <v>3</v>
      </c>
      <c r="L12" s="8"/>
      <c r="M12" s="8"/>
      <c r="N12" s="8"/>
      <c r="O12" s="8"/>
      <c r="P12" s="8"/>
      <c r="Q12" s="8"/>
      <c r="R12" s="8"/>
      <c r="S12" s="8">
        <v>2</v>
      </c>
    </row>
    <row r="13" spans="1:19" x14ac:dyDescent="0.25">
      <c r="A13" s="8">
        <v>26</v>
      </c>
      <c r="B13" s="8">
        <v>0.5</v>
      </c>
      <c r="C13" s="8"/>
      <c r="D13" s="8">
        <v>6</v>
      </c>
      <c r="E13" s="8"/>
      <c r="F13" s="8"/>
      <c r="G13" s="8"/>
      <c r="H13" s="8">
        <v>2</v>
      </c>
      <c r="I13" s="8">
        <v>14</v>
      </c>
      <c r="J13" s="8">
        <v>1</v>
      </c>
      <c r="K13" s="8">
        <v>6</v>
      </c>
      <c r="L13" s="8"/>
      <c r="M13" s="8"/>
      <c r="N13" s="8"/>
      <c r="O13" s="8"/>
      <c r="P13" s="8">
        <v>1</v>
      </c>
      <c r="Q13" s="8"/>
      <c r="R13" s="8"/>
      <c r="S13" s="8"/>
    </row>
    <row r="14" spans="1:19" x14ac:dyDescent="0.25">
      <c r="A14" s="8">
        <v>30</v>
      </c>
      <c r="B14" s="8">
        <v>0.7</v>
      </c>
      <c r="C14" s="8"/>
      <c r="D14" s="8">
        <v>2</v>
      </c>
      <c r="E14" s="8"/>
      <c r="F14" s="8"/>
      <c r="G14" s="8"/>
      <c r="H14" s="8"/>
      <c r="I14" s="8">
        <v>12</v>
      </c>
      <c r="J14" s="8">
        <v>1</v>
      </c>
      <c r="K14" s="8">
        <v>6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</v>
      </c>
      <c r="C15" s="8">
        <v>2</v>
      </c>
      <c r="D15" s="8">
        <v>7</v>
      </c>
      <c r="E15" s="8"/>
      <c r="F15" s="8"/>
      <c r="G15" s="8"/>
      <c r="H15" s="8"/>
      <c r="I15" s="8">
        <v>12</v>
      </c>
      <c r="J15" s="8">
        <v>1</v>
      </c>
      <c r="K15" s="8">
        <v>2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</v>
      </c>
      <c r="C16" s="8">
        <v>4</v>
      </c>
      <c r="D16" s="8">
        <v>7</v>
      </c>
      <c r="E16" s="8"/>
      <c r="F16" s="8"/>
      <c r="G16" s="8"/>
      <c r="H16" s="8"/>
      <c r="I16" s="8">
        <v>19</v>
      </c>
      <c r="J16" s="8">
        <v>2</v>
      </c>
      <c r="K16" s="8">
        <v>1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>
        <v>2</v>
      </c>
      <c r="D17" s="8">
        <v>3</v>
      </c>
      <c r="E17" s="8"/>
      <c r="F17" s="8">
        <v>1</v>
      </c>
      <c r="G17" s="8"/>
      <c r="H17" s="8"/>
      <c r="I17" s="8">
        <v>11</v>
      </c>
      <c r="J17" s="8">
        <v>1</v>
      </c>
      <c r="K17" s="8"/>
      <c r="L17" s="8"/>
      <c r="M17" s="8"/>
      <c r="N17" s="8"/>
      <c r="O17" s="8"/>
      <c r="P17" s="8">
        <v>1</v>
      </c>
      <c r="Q17" s="8"/>
      <c r="R17" s="8"/>
      <c r="S17" s="8"/>
    </row>
    <row r="18" spans="1:19" x14ac:dyDescent="0.25">
      <c r="A18" s="8">
        <v>46</v>
      </c>
      <c r="B18" s="8">
        <v>1.8</v>
      </c>
      <c r="C18" s="8">
        <v>3</v>
      </c>
      <c r="D18" s="8">
        <v>6</v>
      </c>
      <c r="E18" s="8"/>
      <c r="F18" s="8"/>
      <c r="G18" s="8"/>
      <c r="H18" s="8"/>
      <c r="I18" s="8">
        <v>9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>
        <v>4</v>
      </c>
      <c r="D19" s="8">
        <v>2</v>
      </c>
      <c r="E19" s="8"/>
      <c r="F19" s="8"/>
      <c r="G19" s="8"/>
      <c r="H19" s="8"/>
      <c r="I19" s="8">
        <v>9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>
        <v>2</v>
      </c>
      <c r="D20" s="8">
        <v>1</v>
      </c>
      <c r="E20" s="8"/>
      <c r="F20" s="8"/>
      <c r="G20" s="8"/>
      <c r="H20" s="8"/>
      <c r="I20" s="8">
        <v>3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/>
      <c r="D21" s="8"/>
      <c r="E21" s="8"/>
      <c r="F21" s="8"/>
      <c r="G21" s="8"/>
      <c r="H21" s="8"/>
      <c r="I21" s="8">
        <v>2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>
        <v>1</v>
      </c>
      <c r="D22" s="8">
        <v>2</v>
      </c>
      <c r="E22" s="8"/>
      <c r="F22" s="8"/>
      <c r="G22" s="8"/>
      <c r="H22" s="8"/>
      <c r="I22" s="8">
        <v>2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/>
      <c r="D23" s="8"/>
      <c r="E23" s="8"/>
      <c r="F23" s="8"/>
      <c r="G23" s="8"/>
      <c r="H23" s="8"/>
      <c r="I23" s="8">
        <v>2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/>
      <c r="D25" s="8">
        <v>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/>
      <c r="D27" s="8">
        <v>1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23</v>
      </c>
      <c r="D54" s="12">
        <f t="shared" ref="D54:S54" si="0">SUM(D9:D51)</f>
        <v>71</v>
      </c>
      <c r="E54" s="12">
        <f t="shared" si="0"/>
        <v>0</v>
      </c>
      <c r="F54" s="12">
        <f t="shared" ref="F54:G54" si="1">SUM(F9:F51)</f>
        <v>1</v>
      </c>
      <c r="G54" s="12">
        <f t="shared" si="1"/>
        <v>0</v>
      </c>
      <c r="H54" s="12">
        <f t="shared" si="0"/>
        <v>15</v>
      </c>
      <c r="I54" s="12">
        <f t="shared" si="0"/>
        <v>127</v>
      </c>
      <c r="J54" s="12">
        <f t="shared" si="0"/>
        <v>7</v>
      </c>
      <c r="K54" s="12">
        <f t="shared" si="0"/>
        <v>24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2</v>
      </c>
      <c r="Q54" s="12">
        <f t="shared" si="2"/>
        <v>0</v>
      </c>
      <c r="R54" s="12">
        <f t="shared" si="0"/>
        <v>0</v>
      </c>
      <c r="S54" s="12">
        <f t="shared" si="0"/>
        <v>2</v>
      </c>
      <c r="T54" s="13">
        <f>SUM(C54:S54)</f>
        <v>272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37.1</v>
      </c>
      <c r="D55" s="20">
        <f t="shared" ref="D55:S55" si="3">ROUND(D54/$B$6, 1)</f>
        <v>114.5</v>
      </c>
      <c r="E55" s="20">
        <f t="shared" si="3"/>
        <v>0</v>
      </c>
      <c r="F55" s="20">
        <f t="shared" si="3"/>
        <v>1.6</v>
      </c>
      <c r="G55" s="20">
        <f t="shared" ref="G55" si="4">ROUND(G54/$B$6, 1)</f>
        <v>0</v>
      </c>
      <c r="H55" s="20">
        <f t="shared" si="3"/>
        <v>24.2</v>
      </c>
      <c r="I55" s="20">
        <f t="shared" si="3"/>
        <v>204.8</v>
      </c>
      <c r="J55" s="20">
        <f t="shared" si="3"/>
        <v>11.3</v>
      </c>
      <c r="K55" s="20">
        <f t="shared" si="3"/>
        <v>38.700000000000003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3.2</v>
      </c>
      <c r="Q55" s="20">
        <f t="shared" si="5"/>
        <v>0</v>
      </c>
      <c r="R55" s="20">
        <f t="shared" si="3"/>
        <v>0</v>
      </c>
      <c r="S55" s="20">
        <f t="shared" si="3"/>
        <v>3.2</v>
      </c>
      <c r="T55" s="21">
        <f>ROUND(SUM(C55:S55),0)</f>
        <v>439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3.13</v>
      </c>
      <c r="D56" s="22">
        <f>ROUND('Berechnungen Grundflaeche'!D53, 2)</f>
        <v>6.19</v>
      </c>
      <c r="E56" s="22">
        <f>ROUND('Berechnungen Grundflaeche'!E53, 2)</f>
        <v>0</v>
      </c>
      <c r="F56" s="22">
        <f>ROUND('Berechnungen Grundflaeche'!F53, 2)</f>
        <v>0.14000000000000001</v>
      </c>
      <c r="G56" s="22">
        <f>ROUND('Berechnungen Grundflaeche'!G53, 2)</f>
        <v>0</v>
      </c>
      <c r="H56" s="22">
        <f>ROUND('Berechnungen Grundflaeche'!H53, 2)</f>
        <v>0.45</v>
      </c>
      <c r="I56" s="22">
        <f>ROUND('Berechnungen Grundflaeche'!I53, 2)</f>
        <v>13.01</v>
      </c>
      <c r="J56" s="22">
        <f>ROUND('Berechnungen Grundflaeche'!J53, 2)</f>
        <v>0.62</v>
      </c>
      <c r="K56" s="22">
        <f>ROUND('Berechnungen Grundflaeche'!K53, 2)</f>
        <v>1.26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0.19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0.08</v>
      </c>
      <c r="T56" s="23">
        <f>ROUND('Berechnungen Grundflaeche'!T53,1)</f>
        <v>25.1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5.05</v>
      </c>
      <c r="D57" s="22">
        <f>ROUND('Berechnungen Grundflaeche'!D54, 2)</f>
        <v>9.98</v>
      </c>
      <c r="E57" s="22">
        <f>ROUND('Berechnungen Grundflaeche'!E54, 2)</f>
        <v>0</v>
      </c>
      <c r="F57" s="22">
        <f>ROUND('Berechnungen Grundflaeche'!F54, 2)</f>
        <v>0.22</v>
      </c>
      <c r="G57" s="22">
        <f>ROUND('Berechnungen Grundflaeche'!G54, 2)</f>
        <v>0</v>
      </c>
      <c r="H57" s="22">
        <f>ROUND('Berechnungen Grundflaeche'!H54, 2)</f>
        <v>0.73</v>
      </c>
      <c r="I57" s="22">
        <f>ROUND('Berechnungen Grundflaeche'!I54, 2)</f>
        <v>20.98</v>
      </c>
      <c r="J57" s="22">
        <f>ROUND('Berechnungen Grundflaeche'!J54, 2)</f>
        <v>1</v>
      </c>
      <c r="K57" s="22">
        <f>ROUND('Berechnungen Grundflaeche'!K54, 2)</f>
        <v>2.04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0.31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0.12</v>
      </c>
      <c r="T57" s="23">
        <f>ROUND('Berechnungen Grundflaeche'!T54, 1)</f>
        <v>40.4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13</v>
      </c>
      <c r="D58" s="24">
        <f>ROUND(100 * 'Berechnungen Grundflaeche'!D55,0)</f>
        <v>25</v>
      </c>
      <c r="E58" s="24">
        <f>ROUND(100 * 'Berechnungen Grundflaeche'!E55,0)</f>
        <v>0</v>
      </c>
      <c r="F58" s="24">
        <f>ROUND(100 * 'Berechnungen Grundflaeche'!F55,0)</f>
        <v>1</v>
      </c>
      <c r="G58" s="24">
        <f>ROUND(100 * 'Berechnungen Grundflaeche'!G55,0)</f>
        <v>0</v>
      </c>
      <c r="H58" s="24">
        <f>ROUND(100 * 'Berechnungen Grundflaeche'!H55,0)</f>
        <v>2</v>
      </c>
      <c r="I58" s="24">
        <f>ROUND(100 * 'Berechnungen Grundflaeche'!I55,0)</f>
        <v>52</v>
      </c>
      <c r="J58" s="24">
        <f>ROUND(100 * 'Berechnungen Grundflaeche'!J55,0)</f>
        <v>2</v>
      </c>
      <c r="K58" s="24">
        <f>ROUND(100 * 'Berechnungen Grundflaeche'!K55,0)</f>
        <v>5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1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33.799999999999997</v>
      </c>
      <c r="D59" s="26">
        <f>ROUND('Berechnungen Vorrat'!D53, 1)</f>
        <v>64.2</v>
      </c>
      <c r="E59" s="26">
        <f>ROUND('Berechnungen Vorrat'!E53, 1)</f>
        <v>0</v>
      </c>
      <c r="F59" s="26">
        <f>ROUND('Berechnungen Vorrat'!F53, 1)</f>
        <v>1.5</v>
      </c>
      <c r="G59" s="26">
        <f>ROUND('Berechnungen Vorrat'!G53, 1)</f>
        <v>0</v>
      </c>
      <c r="H59" s="26">
        <f>ROUND('Berechnungen Vorrat'!H53, 1)</f>
        <v>3.7</v>
      </c>
      <c r="I59" s="26">
        <f>ROUND('Berechnungen Vorrat'!I53, 1)</f>
        <v>136.6</v>
      </c>
      <c r="J59" s="26">
        <f>ROUND('Berechnungen Vorrat'!J53, 1)</f>
        <v>6.3</v>
      </c>
      <c r="K59" s="26">
        <f>ROUND('Berechnungen Vorrat'!K53, 1)</f>
        <v>11.9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2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0.6</v>
      </c>
      <c r="T59" s="27">
        <f>ROUND('Berechnungen Vorrat'!T53, 0)</f>
        <v>261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54.5</v>
      </c>
      <c r="D60" s="26">
        <f>ROUND('Berechnungen Vorrat'!D54, 1)</f>
        <v>103.5</v>
      </c>
      <c r="E60" s="26">
        <f>ROUND('Berechnungen Vorrat'!E54, 1)</f>
        <v>0</v>
      </c>
      <c r="F60" s="26">
        <f>ROUND('Berechnungen Vorrat'!F54, 1)</f>
        <v>2.4</v>
      </c>
      <c r="G60" s="26">
        <f>ROUND('Berechnungen Vorrat'!G54, 1)</f>
        <v>0</v>
      </c>
      <c r="H60" s="26">
        <f>ROUND('Berechnungen Vorrat'!H54, 1)</f>
        <v>6</v>
      </c>
      <c r="I60" s="26">
        <f>ROUND('Berechnungen Vorrat'!I54, 1)</f>
        <v>220.3</v>
      </c>
      <c r="J60" s="26">
        <f>ROUND('Berechnungen Vorrat'!J54, 1)</f>
        <v>10.199999999999999</v>
      </c>
      <c r="K60" s="26">
        <f>ROUND('Berechnungen Vorrat'!K54, 1)</f>
        <v>19.2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3.2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1</v>
      </c>
      <c r="T60" s="27">
        <f>ROUND('Berechnungen Vorrat'!T54, 0)</f>
        <v>420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13</v>
      </c>
      <c r="D61" s="24">
        <f>ROUND(100 * 'Berechnungen Vorrat'!D55, 0)</f>
        <v>25</v>
      </c>
      <c r="E61" s="24">
        <f>ROUND(100 * 'Berechnungen Vorrat'!E55, 0)</f>
        <v>0</v>
      </c>
      <c r="F61" s="24">
        <f>ROUND(100 * 'Berechnungen Vorrat'!F55, 0)</f>
        <v>1</v>
      </c>
      <c r="G61" s="24">
        <f>ROUND(100 * 'Berechnungen Vorrat'!G55, 0)</f>
        <v>0</v>
      </c>
      <c r="H61" s="24">
        <f>ROUND(100 * 'Berechnungen Vorrat'!H55, 0)</f>
        <v>1</v>
      </c>
      <c r="I61" s="24">
        <f>ROUND(100 * 'Berechnungen Vorrat'!I55, 0)</f>
        <v>52</v>
      </c>
      <c r="J61" s="24">
        <f>ROUND(100 * 'Berechnungen Vorrat'!J55, 0)</f>
        <v>2</v>
      </c>
      <c r="K61" s="24">
        <f>ROUND(100 * 'Berechnungen Vorrat'!K55, 0)</f>
        <v>5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1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0.62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0</v>
      </c>
      <c r="D10" s="8">
        <f>Kluppierungsprotokoll!D10/$B$6</f>
        <v>33.870967741935488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17.741935483870968</v>
      </c>
      <c r="J10" s="8">
        <f>Kluppierungsprotokoll!J10/$B$6</f>
        <v>0</v>
      </c>
      <c r="K10" s="8">
        <f>Kluppierungsprotokoll!K10/$B$6</f>
        <v>6.4516129032258069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1.6129032258064517</v>
      </c>
      <c r="D11" s="8">
        <f>Kluppierungsprotokoll!D11/$B$6</f>
        <v>9.67741935483871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19.35483870967742</v>
      </c>
      <c r="I11" s="8">
        <f>Kluppierungsprotokoll!I11/$B$6</f>
        <v>11.290322580645162</v>
      </c>
      <c r="J11" s="8">
        <f>Kluppierungsprotokoll!J11/$B$6</f>
        <v>0</v>
      </c>
      <c r="K11" s="8">
        <f>Kluppierungsprotokoll!K11/$B$6</f>
        <v>3.2258064516129035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6.4516129032258069</v>
      </c>
      <c r="D12" s="8">
        <f>Kluppierungsprotokoll!D12/$B$6</f>
        <v>9.67741935483871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1.6129032258064517</v>
      </c>
      <c r="I12" s="8">
        <f>Kluppierungsprotokoll!I12/$B$6</f>
        <v>22.580645161290324</v>
      </c>
      <c r="J12" s="8">
        <f>Kluppierungsprotokoll!J12/$B$6</f>
        <v>1.6129032258064517</v>
      </c>
      <c r="K12" s="8">
        <f>Kluppierungsprotokoll!K12/$B$6</f>
        <v>4.838709677419355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3.2258064516129035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0</v>
      </c>
      <c r="D13" s="8">
        <f>Kluppierungsprotokoll!D13/$B$6</f>
        <v>9.67741935483871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3.2258064516129035</v>
      </c>
      <c r="I13" s="8">
        <f>Kluppierungsprotokoll!I13/$B$6</f>
        <v>22.580645161290324</v>
      </c>
      <c r="J13" s="8">
        <f>Kluppierungsprotokoll!J13/$B$6</f>
        <v>1.6129032258064517</v>
      </c>
      <c r="K13" s="8">
        <f>Kluppierungsprotokoll!K13/$B$6</f>
        <v>9.67741935483871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1.6129032258064517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0</v>
      </c>
      <c r="D14" s="8">
        <f>Kluppierungsprotokoll!D14/$B$6</f>
        <v>3.2258064516129035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19.35483870967742</v>
      </c>
      <c r="J14" s="8">
        <f>Kluppierungsprotokoll!J14/$B$6</f>
        <v>1.6129032258064517</v>
      </c>
      <c r="K14" s="8">
        <f>Kluppierungsprotokoll!K14/$B$6</f>
        <v>9.67741935483871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3.2258064516129035</v>
      </c>
      <c r="D15" s="8">
        <f>Kluppierungsprotokoll!D15/$B$6</f>
        <v>11.290322580645162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19.35483870967742</v>
      </c>
      <c r="J15" s="8">
        <f>Kluppierungsprotokoll!J15/$B$6</f>
        <v>1.6129032258064517</v>
      </c>
      <c r="K15" s="8">
        <f>Kluppierungsprotokoll!K15/$B$6</f>
        <v>3.2258064516129035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6.4516129032258069</v>
      </c>
      <c r="D16" s="8">
        <f>Kluppierungsprotokoll!D16/$B$6</f>
        <v>11.290322580645162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30.64516129032258</v>
      </c>
      <c r="J16" s="8">
        <f>Kluppierungsprotokoll!J16/$B$6</f>
        <v>3.2258064516129035</v>
      </c>
      <c r="K16" s="8">
        <f>Kluppierungsprotokoll!K16/$B$6</f>
        <v>1.6129032258064517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3.2258064516129035</v>
      </c>
      <c r="D17" s="8">
        <f>Kluppierungsprotokoll!D17/$B$6</f>
        <v>4.838709677419355</v>
      </c>
      <c r="E17" s="8">
        <f>Kluppierungsprotokoll!E17/$B$6</f>
        <v>0</v>
      </c>
      <c r="F17" s="8">
        <f>Kluppierungsprotokoll!F17/$B$6</f>
        <v>1.6129032258064517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17.741935483870968</v>
      </c>
      <c r="J17" s="8">
        <f>Kluppierungsprotokoll!J17/$B$6</f>
        <v>1.6129032258064517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1.6129032258064517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4.838709677419355</v>
      </c>
      <c r="D18" s="8">
        <f>Kluppierungsprotokoll!D18/$B$6</f>
        <v>9.67741935483871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14.516129032258064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6.4516129032258069</v>
      </c>
      <c r="D19" s="8">
        <f>Kluppierungsprotokoll!D19/$B$6</f>
        <v>3.2258064516129035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14.516129032258064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3.2258064516129035</v>
      </c>
      <c r="D20" s="8">
        <f>Kluppierungsprotokoll!D20/$B$6</f>
        <v>1.6129032258064517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4.838709677419355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3.2258064516129035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1.6129032258064517</v>
      </c>
      <c r="D22" s="8">
        <f>Kluppierungsprotokoll!D22/$B$6</f>
        <v>3.2258064516129035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3.2258064516129035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3.2258064516129035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</v>
      </c>
      <c r="D25" s="8">
        <f>Kluppierungsprotokoll!D25/$B$6</f>
        <v>1.6129032258064517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1.6129032258064517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0.62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</v>
      </c>
      <c r="D10" s="8">
        <f>Kluppierungsprotokoll!D10*($A10/200)^2*PI()</f>
        <v>0.32326988405438978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0.16933184402848989</v>
      </c>
      <c r="J10" s="8">
        <f>Kluppierungsprotokoll!J10*($A10/200)^2*PI()</f>
        <v>0</v>
      </c>
      <c r="K10" s="8">
        <f>Kluppierungsprotokoll!K10*($A10/200)^2*PI()</f>
        <v>6.1575216010359951E-2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2.5446900494077322E-2</v>
      </c>
      <c r="D11" s="8">
        <f>Kluppierungsprotokoll!D11*($A11/200)^2*PI()</f>
        <v>0.15268140296446395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0.30536280592892789</v>
      </c>
      <c r="I11" s="8">
        <f>Kluppierungsprotokoll!I11*($A11/200)^2*PI()</f>
        <v>0.17812830345854128</v>
      </c>
      <c r="J11" s="8">
        <f>Kluppierungsprotokoll!J11*($A11/200)^2*PI()</f>
        <v>0</v>
      </c>
      <c r="K11" s="8">
        <f>Kluppierungsprotokoll!K11*($A11/200)^2*PI()</f>
        <v>5.0893800988154644E-2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0.15205308443374599</v>
      </c>
      <c r="D12" s="8">
        <f>Kluppierungsprotokoll!D12*($A12/200)^2*PI()</f>
        <v>0.22807962665061898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3.8013271108436497E-2</v>
      </c>
      <c r="I12" s="8">
        <f>Kluppierungsprotokoll!I12*($A12/200)^2*PI()</f>
        <v>0.53218579551811096</v>
      </c>
      <c r="J12" s="8">
        <f>Kluppierungsprotokoll!J12*($A12/200)^2*PI()</f>
        <v>3.8013271108436497E-2</v>
      </c>
      <c r="K12" s="8">
        <f>Kluppierungsprotokoll!K12*($A12/200)^2*PI()</f>
        <v>0.11403981332530949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7.6026542216872994E-2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</v>
      </c>
      <c r="D13" s="8">
        <f>Kluppierungsprotokoll!D13*($A13/200)^2*PI()</f>
        <v>0.3185574950740051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0.10618583169133503</v>
      </c>
      <c r="I13" s="8">
        <f>Kluppierungsprotokoll!I13*($A13/200)^2*PI()</f>
        <v>0.7433008218393452</v>
      </c>
      <c r="J13" s="8">
        <f>Kluppierungsprotokoll!J13*($A13/200)^2*PI()</f>
        <v>5.3092915845667513E-2</v>
      </c>
      <c r="K13" s="8">
        <f>Kluppierungsprotokoll!K13*($A13/200)^2*PI()</f>
        <v>0.3185574950740051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5.3092915845667513E-2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0</v>
      </c>
      <c r="D14" s="8">
        <f>Kluppierungsprotokoll!D14*($A14/200)^2*PI()</f>
        <v>0.1413716694115407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0.84823001646924423</v>
      </c>
      <c r="J14" s="8">
        <f>Kluppierungsprotokoll!J14*($A14/200)^2*PI()</f>
        <v>7.0685834705770348E-2</v>
      </c>
      <c r="K14" s="8">
        <f>Kluppierungsprotokoll!K14*($A14/200)^2*PI()</f>
        <v>0.42411500823462212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0.18158405537749009</v>
      </c>
      <c r="D15" s="8">
        <f>Kluppierungsprotokoll!D15*($A15/200)^2*PI()</f>
        <v>0.6355441938212153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1.0895043322649405</v>
      </c>
      <c r="J15" s="8">
        <f>Kluppierungsprotokoll!J15*($A15/200)^2*PI()</f>
        <v>9.0792027688745044E-2</v>
      </c>
      <c r="K15" s="8">
        <f>Kluppierungsprotokoll!K15*($A15/200)^2*PI()</f>
        <v>0.18158405537749009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0.45364597917836613</v>
      </c>
      <c r="D16" s="8">
        <f>Kluppierungsprotokoll!D16*($A16/200)^2*PI()</f>
        <v>0.7938804635621407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2.1548184010972391</v>
      </c>
      <c r="J16" s="8">
        <f>Kluppierungsprotokoll!J16*($A16/200)^2*PI()</f>
        <v>0.22682298958918307</v>
      </c>
      <c r="K16" s="8">
        <f>Kluppierungsprotokoll!K16*($A16/200)^2*PI()</f>
        <v>0.11341149479459153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0.27708847204661974</v>
      </c>
      <c r="D17" s="8">
        <f>Kluppierungsprotokoll!D17*($A17/200)^2*PI()</f>
        <v>0.41563270806992952</v>
      </c>
      <c r="E17" s="8">
        <f>Kluppierungsprotokoll!E17*($A17/200)^2*PI()</f>
        <v>0</v>
      </c>
      <c r="F17" s="8">
        <f>Kluppierungsprotokoll!F17*($A17/200)^2*PI()</f>
        <v>0.13854423602330987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1.5239865962564083</v>
      </c>
      <c r="J17" s="8">
        <f>Kluppierungsprotokoll!J17*($A17/200)^2*PI()</f>
        <v>0.13854423602330987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0.13854423602330987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0.4985707541247002</v>
      </c>
      <c r="D18" s="8">
        <f>Kluppierungsprotokoll!D18*($A18/200)^2*PI()</f>
        <v>0.9971415082494004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1.4957122623741006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0.78539816339744828</v>
      </c>
      <c r="D19" s="8">
        <f>Kluppierungsprotokoll!D19*($A19/200)^2*PI()</f>
        <v>0.39269908169872414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1.7671458676442586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0.45804420889339187</v>
      </c>
      <c r="D20" s="8">
        <f>Kluppierungsprotokoll!D20*($A20/200)^2*PI()</f>
        <v>0.22902210444669593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0.68706631334008772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0.52841588433380315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0.30190705400997914</v>
      </c>
      <c r="D22" s="8">
        <f>Kluppierungsprotokoll!D22*($A22/200)^2*PI()</f>
        <v>0.60381410801995827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0.60381410801995827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0.68423887995185706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</v>
      </c>
      <c r="D25" s="8">
        <f>Kluppierungsprotokoll!D25*($A25/200)^2*PI()</f>
        <v>0.43008403427644265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0.52810172506844411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3.1337386719558191</v>
      </c>
      <c r="D53">
        <f t="shared" ref="D53:S53" si="0">SUM(D9:D51)</f>
        <v>6.1898800053679706</v>
      </c>
      <c r="E53">
        <f t="shared" si="0"/>
        <v>0</v>
      </c>
      <c r="F53">
        <f t="shared" si="0"/>
        <v>0.13854423602330987</v>
      </c>
      <c r="G53">
        <f t="shared" si="0"/>
        <v>0</v>
      </c>
      <c r="H53">
        <f t="shared" si="0"/>
        <v>0.44956190872869939</v>
      </c>
      <c r="I53">
        <f t="shared" si="0"/>
        <v>13.005879426596387</v>
      </c>
      <c r="J53">
        <f t="shared" si="0"/>
        <v>0.61795127496111235</v>
      </c>
      <c r="K53">
        <f t="shared" si="0"/>
        <v>1.2641768838045329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0.1916371518689774</v>
      </c>
      <c r="Q53">
        <f t="shared" si="0"/>
        <v>0</v>
      </c>
      <c r="R53">
        <f t="shared" si="0"/>
        <v>0</v>
      </c>
      <c r="S53">
        <f t="shared" si="0"/>
        <v>7.6026542216872994E-2</v>
      </c>
      <c r="T53">
        <f>SUM(C53:S53)</f>
        <v>25.067396101523681</v>
      </c>
    </row>
    <row r="54" spans="1:20" x14ac:dyDescent="0.25">
      <c r="A54" t="s">
        <v>24</v>
      </c>
      <c r="B54" t="s">
        <v>26</v>
      </c>
      <c r="C54">
        <f>C53/$B$6</f>
        <v>5.0544172128319662</v>
      </c>
      <c r="D54">
        <f t="shared" ref="D54:S54" si="1">D53/$B$6</f>
        <v>9.9836774280128555</v>
      </c>
      <c r="E54">
        <f t="shared" si="1"/>
        <v>0</v>
      </c>
      <c r="F54">
        <f t="shared" si="1"/>
        <v>0.22345844519888688</v>
      </c>
      <c r="G54">
        <f t="shared" si="1"/>
        <v>0</v>
      </c>
      <c r="H54">
        <f t="shared" si="1"/>
        <v>0.72509985278822486</v>
      </c>
      <c r="I54">
        <f t="shared" si="1"/>
        <v>20.977224881607075</v>
      </c>
      <c r="J54">
        <f t="shared" si="1"/>
        <v>0.99669560477598762</v>
      </c>
      <c r="K54">
        <f t="shared" si="1"/>
        <v>2.0389949738782787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0.30909218043383452</v>
      </c>
      <c r="Q54">
        <f t="shared" si="1"/>
        <v>0</v>
      </c>
      <c r="R54">
        <f t="shared" si="1"/>
        <v>0</v>
      </c>
      <c r="S54">
        <f t="shared" si="1"/>
        <v>0.12262345518850483</v>
      </c>
      <c r="T54">
        <f>SUM(C54:S54)</f>
        <v>40.431284034715617</v>
      </c>
    </row>
    <row r="55" spans="1:20" x14ac:dyDescent="0.25">
      <c r="A55" t="s">
        <v>24</v>
      </c>
      <c r="B55" t="s">
        <v>31</v>
      </c>
      <c r="C55">
        <f>C54/$T54</f>
        <v>0.12501253258472025</v>
      </c>
      <c r="D55">
        <f t="shared" ref="D55:S55" si="2">D54/$T54</f>
        <v>0.24692951674353317</v>
      </c>
      <c r="E55">
        <f t="shared" si="2"/>
        <v>0</v>
      </c>
      <c r="F55">
        <f t="shared" si="2"/>
        <v>5.5268698616402628E-3</v>
      </c>
      <c r="G55">
        <f t="shared" si="2"/>
        <v>0</v>
      </c>
      <c r="H55">
        <f t="shared" si="2"/>
        <v>1.7934128734710245E-2</v>
      </c>
      <c r="I55">
        <f t="shared" si="2"/>
        <v>0.51883647483456985</v>
      </c>
      <c r="J55">
        <f t="shared" si="2"/>
        <v>2.4651594144776415E-2</v>
      </c>
      <c r="K55">
        <f t="shared" si="2"/>
        <v>5.0431120914377368E-2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7.6448766793663515E-3</v>
      </c>
      <c r="Q55">
        <f t="shared" si="2"/>
        <v>0</v>
      </c>
      <c r="R55">
        <f t="shared" si="2"/>
        <v>0</v>
      </c>
      <c r="S55">
        <f t="shared" si="2"/>
        <v>3.0328855023059949E-3</v>
      </c>
      <c r="T55">
        <f>SUM(C55:S55)</f>
        <v>0.99999999999999989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0.62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0</v>
      </c>
      <c r="D10" s="8">
        <f>Kluppierungsprotokoll!D10*$B10</f>
        <v>2.1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1.1000000000000001</v>
      </c>
      <c r="J10" s="8">
        <f>Kluppierungsprotokoll!J10*$B10</f>
        <v>0</v>
      </c>
      <c r="K10" s="8">
        <f>Kluppierungsprotokoll!K10*$B10</f>
        <v>0.4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0.2</v>
      </c>
      <c r="D11" s="8">
        <f>Kluppierungsprotokoll!D11*$B11</f>
        <v>1.2000000000000002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2.4000000000000004</v>
      </c>
      <c r="I11" s="8">
        <f>Kluppierungsprotokoll!I11*$B11</f>
        <v>1.4000000000000001</v>
      </c>
      <c r="J11" s="8">
        <f>Kluppierungsprotokoll!J11*$B11</f>
        <v>0</v>
      </c>
      <c r="K11" s="8">
        <f>Kluppierungsprotokoll!K11*$B11</f>
        <v>0.4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1.2</v>
      </c>
      <c r="D12" s="8">
        <f>Kluppierungsprotokoll!D12*$B12</f>
        <v>1.7999999999999998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0.3</v>
      </c>
      <c r="I12" s="8">
        <f>Kluppierungsprotokoll!I12*$B12</f>
        <v>4.2</v>
      </c>
      <c r="J12" s="8">
        <f>Kluppierungsprotokoll!J12*$B12</f>
        <v>0.3</v>
      </c>
      <c r="K12" s="8">
        <f>Kluppierungsprotokoll!K12*$B12</f>
        <v>0.89999999999999991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0.6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0</v>
      </c>
      <c r="D13" s="8">
        <f>Kluppierungsprotokoll!D13*$B13</f>
        <v>3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1</v>
      </c>
      <c r="I13" s="8">
        <f>Kluppierungsprotokoll!I13*$B13</f>
        <v>7</v>
      </c>
      <c r="J13" s="8">
        <f>Kluppierungsprotokoll!J13*$B13</f>
        <v>0.5</v>
      </c>
      <c r="K13" s="8">
        <f>Kluppierungsprotokoll!K13*$B13</f>
        <v>3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0.5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0</v>
      </c>
      <c r="D14" s="8">
        <f>Kluppierungsprotokoll!D14*$B14</f>
        <v>1.4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8.3999999999999986</v>
      </c>
      <c r="J14" s="8">
        <f>Kluppierungsprotokoll!J14*$B14</f>
        <v>0.7</v>
      </c>
      <c r="K14" s="8">
        <f>Kluppierungsprotokoll!K14*$B14</f>
        <v>4.1999999999999993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1.8</v>
      </c>
      <c r="D15" s="8">
        <f>Kluppierungsprotokoll!D15*$B15</f>
        <v>6.3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10.8</v>
      </c>
      <c r="J15" s="8">
        <f>Kluppierungsprotokoll!J15*$B15</f>
        <v>0.9</v>
      </c>
      <c r="K15" s="8">
        <f>Kluppierungsprotokoll!K15*$B15</f>
        <v>1.8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4.8</v>
      </c>
      <c r="D16" s="8">
        <f>Kluppierungsprotokoll!D16*$B16</f>
        <v>8.4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22.8</v>
      </c>
      <c r="J16" s="8">
        <f>Kluppierungsprotokoll!J16*$B16</f>
        <v>2.4</v>
      </c>
      <c r="K16" s="8">
        <f>Kluppierungsprotokoll!K16*$B16</f>
        <v>1.2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3</v>
      </c>
      <c r="D17" s="8">
        <f>Kluppierungsprotokoll!D17*$B17</f>
        <v>4.5</v>
      </c>
      <c r="E17" s="8">
        <f>Kluppierungsprotokoll!E17*$B17</f>
        <v>0</v>
      </c>
      <c r="F17" s="8">
        <f>Kluppierungsprotokoll!F17*$B17</f>
        <v>1.5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16.5</v>
      </c>
      <c r="J17" s="8">
        <f>Kluppierungsprotokoll!J17*$B17</f>
        <v>1.5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1.5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5.4</v>
      </c>
      <c r="D18" s="8">
        <f>Kluppierungsprotokoll!D18*$B18</f>
        <v>10.8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16.2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8.8000000000000007</v>
      </c>
      <c r="D19" s="8">
        <f>Kluppierungsprotokoll!D19*$B19</f>
        <v>4.4000000000000004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19.8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5.2</v>
      </c>
      <c r="D20" s="8">
        <f>Kluppierungsprotokoll!D20*$B20</f>
        <v>2.6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7.8000000000000007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6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3.4</v>
      </c>
      <c r="D22" s="8">
        <f>Kluppierungsprotokoll!D22*$B22</f>
        <v>6.8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6.8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7.8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0</v>
      </c>
      <c r="D25" s="8">
        <f>Kluppierungsprotokoll!D25*$B25</f>
        <v>4.9000000000000004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6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33.799999999999997</v>
      </c>
      <c r="D53">
        <f t="shared" ref="D53:S53" si="0">SUM(D9:D51)</f>
        <v>64.199999999999989</v>
      </c>
      <c r="E53">
        <f t="shared" si="0"/>
        <v>0</v>
      </c>
      <c r="F53">
        <f t="shared" si="0"/>
        <v>1.5</v>
      </c>
      <c r="G53">
        <f t="shared" si="0"/>
        <v>0</v>
      </c>
      <c r="H53">
        <f t="shared" si="0"/>
        <v>3.7</v>
      </c>
      <c r="I53">
        <f t="shared" si="0"/>
        <v>136.60000000000002</v>
      </c>
      <c r="J53">
        <f t="shared" si="0"/>
        <v>6.3</v>
      </c>
      <c r="K53">
        <f t="shared" si="0"/>
        <v>11.899999999999999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2</v>
      </c>
      <c r="Q53">
        <f t="shared" si="0"/>
        <v>0</v>
      </c>
      <c r="R53">
        <f t="shared" si="0"/>
        <v>0</v>
      </c>
      <c r="S53">
        <f t="shared" si="0"/>
        <v>0.6</v>
      </c>
      <c r="T53">
        <f>SUM(C53:S53)</f>
        <v>260.60000000000002</v>
      </c>
    </row>
    <row r="54" spans="1:20" x14ac:dyDescent="0.25">
      <c r="A54" t="s">
        <v>25</v>
      </c>
      <c r="B54" t="s">
        <v>26</v>
      </c>
      <c r="C54">
        <f>C53/$B$6</f>
        <v>54.516129032258057</v>
      </c>
      <c r="D54">
        <f t="shared" ref="D54:S54" si="1">D53/$B$6</f>
        <v>103.54838709677418</v>
      </c>
      <c r="E54">
        <f t="shared" si="1"/>
        <v>0</v>
      </c>
      <c r="F54">
        <f t="shared" si="1"/>
        <v>2.4193548387096775</v>
      </c>
      <c r="G54">
        <f t="shared" si="1"/>
        <v>0</v>
      </c>
      <c r="H54">
        <f t="shared" si="1"/>
        <v>5.967741935483871</v>
      </c>
      <c r="I54">
        <f t="shared" si="1"/>
        <v>220.32258064516134</v>
      </c>
      <c r="J54">
        <f t="shared" si="1"/>
        <v>10.161290322580644</v>
      </c>
      <c r="K54">
        <f t="shared" si="1"/>
        <v>19.193548387096772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3.2258064516129035</v>
      </c>
      <c r="Q54">
        <f t="shared" si="1"/>
        <v>0</v>
      </c>
      <c r="R54">
        <f t="shared" si="1"/>
        <v>0</v>
      </c>
      <c r="S54">
        <f t="shared" si="1"/>
        <v>0.96774193548387089</v>
      </c>
      <c r="T54">
        <f>SUM(C54:S54)</f>
        <v>420.32258064516128</v>
      </c>
    </row>
    <row r="55" spans="1:20" x14ac:dyDescent="0.25">
      <c r="A55" t="s">
        <v>25</v>
      </c>
      <c r="B55" t="s">
        <v>31</v>
      </c>
      <c r="C55">
        <f>C54/$T54</f>
        <v>0.12970069071373752</v>
      </c>
      <c r="D55">
        <f t="shared" ref="D55:S55" si="2">D54/$T54</f>
        <v>0.24635456638526473</v>
      </c>
      <c r="E55">
        <f t="shared" si="2"/>
        <v>0</v>
      </c>
      <c r="F55">
        <f t="shared" si="2"/>
        <v>5.7559478127398311E-3</v>
      </c>
      <c r="G55">
        <f t="shared" si="2"/>
        <v>0</v>
      </c>
      <c r="H55">
        <f t="shared" si="2"/>
        <v>1.4198004604758251E-2</v>
      </c>
      <c r="I55">
        <f t="shared" si="2"/>
        <v>0.52417498081350744</v>
      </c>
      <c r="J55">
        <f t="shared" si="2"/>
        <v>2.4174980813507288E-2</v>
      </c>
      <c r="K55">
        <f t="shared" si="2"/>
        <v>4.5663852647735988E-2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7.6745970836531088E-3</v>
      </c>
      <c r="Q55">
        <f t="shared" si="2"/>
        <v>0</v>
      </c>
      <c r="R55">
        <f t="shared" si="2"/>
        <v>0</v>
      </c>
      <c r="S55">
        <f t="shared" si="2"/>
        <v>2.3023791250959321E-3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2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2026-02-03T13:12:24Z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2026-02-03T13:11:59Z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6c9c0098-8fc0-48ad-8674-2a0722a1bac2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