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PLACETTE_VD\Suivi-2024\VD-31\"/>
    </mc:Choice>
  </mc:AlternateContent>
  <bookViews>
    <workbookView xWindow="0" yWindow="0" windowWidth="21720" windowHeight="1425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H33" i="5" l="1"/>
  <c r="P33" i="5"/>
  <c r="I33" i="5"/>
  <c r="Q33" i="5"/>
  <c r="J33" i="5"/>
  <c r="R33" i="5"/>
  <c r="M33" i="5"/>
  <c r="C33" i="5"/>
  <c r="K33" i="5"/>
  <c r="S33" i="5"/>
  <c r="E33" i="5"/>
  <c r="D33" i="5"/>
  <c r="L33" i="5"/>
  <c r="F33" i="5"/>
  <c r="N33" i="5"/>
  <c r="G33" i="5"/>
  <c r="O33" i="5"/>
  <c r="J33" i="6"/>
  <c r="R33" i="6"/>
  <c r="L33" i="6"/>
  <c r="E33" i="6"/>
  <c r="N33" i="6"/>
  <c r="C33" i="6"/>
  <c r="K33" i="6"/>
  <c r="S33" i="6"/>
  <c r="D33" i="6"/>
  <c r="M33" i="6"/>
  <c r="F33" i="6"/>
  <c r="G33" i="6"/>
  <c r="O33" i="6"/>
  <c r="H33" i="6"/>
  <c r="P33" i="6"/>
  <c r="I33" i="6"/>
  <c r="Q33" i="6"/>
  <c r="C30" i="5"/>
  <c r="K30" i="5"/>
  <c r="S30" i="5"/>
  <c r="D30" i="5"/>
  <c r="L30" i="5"/>
  <c r="E30" i="5"/>
  <c r="M30" i="5"/>
  <c r="P30" i="5"/>
  <c r="Q30" i="5"/>
  <c r="F30" i="5"/>
  <c r="N30" i="5"/>
  <c r="H30" i="5"/>
  <c r="G30" i="5"/>
  <c r="O30" i="5"/>
  <c r="I30" i="5"/>
  <c r="J30" i="5"/>
  <c r="R30" i="5"/>
  <c r="G34" i="5"/>
  <c r="O34" i="5"/>
  <c r="H34" i="5"/>
  <c r="P34" i="5"/>
  <c r="I34" i="5"/>
  <c r="Q34" i="5"/>
  <c r="L34" i="5"/>
  <c r="J34" i="5"/>
  <c r="R34" i="5"/>
  <c r="M34" i="5"/>
  <c r="C34" i="5"/>
  <c r="K34" i="5"/>
  <c r="S34" i="5"/>
  <c r="D34" i="5"/>
  <c r="E34" i="5"/>
  <c r="F34" i="5"/>
  <c r="N34" i="5"/>
  <c r="E30" i="6"/>
  <c r="M30" i="6"/>
  <c r="G30" i="6"/>
  <c r="H30" i="6"/>
  <c r="I30" i="6"/>
  <c r="F30" i="6"/>
  <c r="N30" i="6"/>
  <c r="O30" i="6"/>
  <c r="P30" i="6"/>
  <c r="Q30" i="6"/>
  <c r="J30" i="6"/>
  <c r="R30" i="6"/>
  <c r="C30" i="6"/>
  <c r="K30" i="6"/>
  <c r="S30" i="6"/>
  <c r="D30" i="6"/>
  <c r="L30" i="6"/>
  <c r="I34" i="6"/>
  <c r="Q34" i="6"/>
  <c r="K34" i="6"/>
  <c r="L34" i="6"/>
  <c r="M34" i="6"/>
  <c r="J34" i="6"/>
  <c r="R34" i="6"/>
  <c r="C34" i="6"/>
  <c r="S34" i="6"/>
  <c r="D34" i="6"/>
  <c r="E34" i="6"/>
  <c r="F34" i="6"/>
  <c r="N34" i="6"/>
  <c r="G34" i="6"/>
  <c r="O34" i="6"/>
  <c r="H34" i="6"/>
  <c r="P34" i="6"/>
  <c r="J31" i="5"/>
  <c r="R31" i="5"/>
  <c r="C31" i="5"/>
  <c r="K31" i="5"/>
  <c r="S31" i="5"/>
  <c r="D31" i="5"/>
  <c r="L31" i="5"/>
  <c r="P31" i="5"/>
  <c r="E31" i="5"/>
  <c r="M31" i="5"/>
  <c r="O31" i="5"/>
  <c r="F31" i="5"/>
  <c r="N31" i="5"/>
  <c r="G31" i="5"/>
  <c r="H31" i="5"/>
  <c r="I31" i="5"/>
  <c r="Q31" i="5"/>
  <c r="D31" i="6"/>
  <c r="L31" i="6"/>
  <c r="N31" i="6"/>
  <c r="G31" i="6"/>
  <c r="P31" i="6"/>
  <c r="E31" i="6"/>
  <c r="M31" i="6"/>
  <c r="F31" i="6"/>
  <c r="O31" i="6"/>
  <c r="H31" i="6"/>
  <c r="I31" i="6"/>
  <c r="Q31" i="6"/>
  <c r="J31" i="6"/>
  <c r="R31" i="6"/>
  <c r="C31" i="6"/>
  <c r="K31" i="6"/>
  <c r="S31" i="6"/>
  <c r="I32" i="5"/>
  <c r="Q32" i="5"/>
  <c r="J32" i="5"/>
  <c r="R32" i="5"/>
  <c r="C32" i="5"/>
  <c r="K32" i="5"/>
  <c r="S32" i="5"/>
  <c r="F32" i="5"/>
  <c r="D32" i="5"/>
  <c r="L32" i="5"/>
  <c r="E32" i="5"/>
  <c r="M32" i="5"/>
  <c r="N32" i="5"/>
  <c r="G32" i="5"/>
  <c r="O32" i="5"/>
  <c r="H32" i="5"/>
  <c r="P32" i="5"/>
  <c r="C32" i="6"/>
  <c r="K32" i="6"/>
  <c r="S32" i="6"/>
  <c r="M32" i="6"/>
  <c r="F32" i="6"/>
  <c r="O32" i="6"/>
  <c r="D32" i="6"/>
  <c r="L32" i="6"/>
  <c r="E32" i="6"/>
  <c r="N32" i="6"/>
  <c r="G32" i="6"/>
  <c r="H32" i="6"/>
  <c r="P32" i="6"/>
  <c r="I32" i="6"/>
  <c r="Q32" i="6"/>
  <c r="J32" i="6"/>
  <c r="R32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<sst xmlns="http://schemas.openxmlformats.org/spreadsheetml/2006/main" count="155" uniqueCount="56">
  <si>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</si>
  <si>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</si>
  <si>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</si>
  <si>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</si>
  <si>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</si>
  <si>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</si>
  <si>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</si>
  <si>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</si>
  <si>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</si>
  <si>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</si>
  <si>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</si>
  <si>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</si>
  <si>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</si>
  <si>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</si>
  <si>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</si>
  <si>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</si>
  <si>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</si>
  <si>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</si>
  <si>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</si>
  <si>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</si>
  <si>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</si>
  <si>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</si>
  <si>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</si>
  <si>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</si>
  <si>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</si>
  <si>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</si>
  <si>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</si>
  <si>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</si>
  <si>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</si>
  <si>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</si>
  <si>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</si>
  <si>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</si>
  <si>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</si>
  <si>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</si>
  <si>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</si>
  <si>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</si>
  <si>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</si>
  <si>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</si>
  <si>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</si>
  <si>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</si>
  <si>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</si>
  <si>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</si>
  <si>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</si>
  <si>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</si>
  <si>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</si>
  <si>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</si>
  <si>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</si>
  <si>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</si>
  <si>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</si>
  <si>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</si>
  <si>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</si>
  <si>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</si>
  <si>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</si>
  <si>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</si>
  <si>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ILEX</t>
  </si>
  <si>
    <t>VD31 - Côtes de Corbassinde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</si>
</sst>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B3" sqref="B3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55</v>
      </c>
    </row>
    <row r="4" spans="1:19" x14ac:dyDescent="0.25">
      <c r="A4" s="13" t="s">
        <v>7</v>
      </c>
      <c r="B4" s="29">
        <v>45624</v>
      </c>
    </row>
    <row r="5" spans="1:19" x14ac:dyDescent="0.25">
      <c r="A5" s="13" t="s">
        <v>8</v>
      </c>
      <c r="B5" s="10" t="s">
        <v>54</v>
      </c>
    </row>
    <row r="6" spans="1:19" x14ac:dyDescent="0.25">
      <c r="A6" s="13" t="s">
        <v>9</v>
      </c>
      <c r="B6" s="6">
        <v>0.92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</row>
    <row r="10" spans="1:19" x14ac:dyDescent="0.25">
      <c r="A10" s="8">
        <v>14</v>
      </c>
      <c r="B10" s="8">
        <v>0.12</v>
      </c>
      <c r="C10" s="8">
        <v>0</v>
      </c>
      <c r="D10" s="8">
        <v>1</v>
      </c>
      <c r="E10" s="8">
        <v>0</v>
      </c>
      <c r="F10" s="8">
        <v>0</v>
      </c>
      <c r="G10" s="8">
        <v>0</v>
      </c>
      <c r="H10" s="8">
        <v>0</v>
      </c>
      <c r="I10" s="8">
        <v>4</v>
      </c>
      <c r="J10" s="8">
        <v>2</v>
      </c>
      <c r="K10" s="8">
        <v>21</v>
      </c>
      <c r="L10" s="8">
        <v>10</v>
      </c>
      <c r="M10" s="8">
        <v>0</v>
      </c>
      <c r="N10" s="8">
        <v>0</v>
      </c>
      <c r="O10" s="8">
        <v>2</v>
      </c>
      <c r="P10" s="8">
        <v>0</v>
      </c>
      <c r="Q10" s="8">
        <v>0</v>
      </c>
      <c r="R10" s="8">
        <v>0</v>
      </c>
      <c r="S10" s="8">
        <v>26</v>
      </c>
    </row>
    <row r="11" spans="1:19" x14ac:dyDescent="0.25">
      <c r="A11" s="8">
        <v>18</v>
      </c>
      <c r="B11" s="8">
        <v>0.18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3</v>
      </c>
      <c r="J11" s="8">
        <v>0</v>
      </c>
      <c r="K11" s="8">
        <v>10</v>
      </c>
      <c r="L11" s="8">
        <v>4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13</v>
      </c>
    </row>
    <row r="12" spans="1:19" x14ac:dyDescent="0.25">
      <c r="A12" s="8">
        <v>22</v>
      </c>
      <c r="B12" s="8">
        <v>0.28999999999999998</v>
      </c>
      <c r="C12" s="8">
        <v>0</v>
      </c>
      <c r="D12" s="8">
        <v>5</v>
      </c>
      <c r="E12" s="8">
        <v>0</v>
      </c>
      <c r="F12" s="8">
        <v>0</v>
      </c>
      <c r="G12" s="8">
        <v>0</v>
      </c>
      <c r="H12" s="8">
        <v>0</v>
      </c>
      <c r="I12" s="8">
        <v>5</v>
      </c>
      <c r="J12" s="8">
        <v>2</v>
      </c>
      <c r="K12" s="8">
        <v>3</v>
      </c>
      <c r="L12" s="8">
        <v>1</v>
      </c>
      <c r="M12" s="8">
        <v>1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13</v>
      </c>
    </row>
    <row r="13" spans="1:19" x14ac:dyDescent="0.25">
      <c r="A13" s="8">
        <v>26</v>
      </c>
      <c r="B13" s="8">
        <v>0.46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7</v>
      </c>
      <c r="J13" s="8">
        <v>2</v>
      </c>
      <c r="K13" s="8">
        <v>0</v>
      </c>
      <c r="L13" s="8">
        <v>1</v>
      </c>
      <c r="M13" s="8">
        <v>0</v>
      </c>
      <c r="N13" s="8">
        <v>0</v>
      </c>
      <c r="O13" s="8">
        <v>0</v>
      </c>
      <c r="P13" s="8">
        <v>1</v>
      </c>
      <c r="Q13" s="8">
        <v>0</v>
      </c>
      <c r="R13" s="8">
        <v>0</v>
      </c>
      <c r="S13" s="8">
        <v>1</v>
      </c>
    </row>
    <row r="14" spans="1:19" x14ac:dyDescent="0.25">
      <c r="A14" s="8">
        <v>30</v>
      </c>
      <c r="B14" s="8">
        <v>0.67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5</v>
      </c>
      <c r="J14" s="8">
        <v>1</v>
      </c>
      <c r="K14" s="8">
        <v>2</v>
      </c>
      <c r="L14" s="8">
        <v>1</v>
      </c>
      <c r="M14" s="8">
        <v>1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1</v>
      </c>
    </row>
    <row r="15" spans="1:19" x14ac:dyDescent="0.25">
      <c r="A15" s="8">
        <v>34</v>
      </c>
      <c r="B15" s="8">
        <v>0.92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4</v>
      </c>
      <c r="J15" s="8">
        <v>6</v>
      </c>
      <c r="K15" s="8">
        <v>1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</row>
    <row r="16" spans="1:19" x14ac:dyDescent="0.25">
      <c r="A16" s="8">
        <v>38</v>
      </c>
      <c r="B16" s="8">
        <v>1.21</v>
      </c>
      <c r="C16" s="8">
        <v>0</v>
      </c>
      <c r="D16" s="8">
        <v>1</v>
      </c>
      <c r="E16" s="8">
        <v>0</v>
      </c>
      <c r="F16" s="8">
        <v>0</v>
      </c>
      <c r="G16" s="8">
        <v>0</v>
      </c>
      <c r="H16" s="8">
        <v>0</v>
      </c>
      <c r="I16" s="8">
        <v>2</v>
      </c>
      <c r="J16" s="8">
        <v>11</v>
      </c>
      <c r="K16" s="8">
        <v>0</v>
      </c>
      <c r="L16" s="8">
        <v>0</v>
      </c>
      <c r="M16" s="8">
        <v>1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4</v>
      </c>
    </row>
    <row r="17" spans="1:19" x14ac:dyDescent="0.25">
      <c r="A17" s="8">
        <v>42</v>
      </c>
      <c r="B17" s="8">
        <v>1.56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3</v>
      </c>
      <c r="J17" s="8">
        <v>7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1</v>
      </c>
    </row>
    <row r="18" spans="1:19" x14ac:dyDescent="0.25">
      <c r="A18" s="8">
        <v>46</v>
      </c>
      <c r="B18" s="8">
        <v>1.93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5</v>
      </c>
      <c r="J18" s="8">
        <v>8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1</v>
      </c>
    </row>
    <row r="19" spans="1:19" x14ac:dyDescent="0.25">
      <c r="A19" s="8">
        <v>50</v>
      </c>
      <c r="B19" s="8">
        <v>2.35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3</v>
      </c>
      <c r="J19" s="8">
        <v>1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</row>
    <row r="20" spans="1:19" x14ac:dyDescent="0.25">
      <c r="A20" s="8">
        <v>54</v>
      </c>
      <c r="B20" s="8">
        <v>2.79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3</v>
      </c>
      <c r="J20" s="8">
        <v>1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</row>
    <row r="21" spans="1:19" x14ac:dyDescent="0.25">
      <c r="A21" s="8">
        <v>58</v>
      </c>
      <c r="B21" s="8">
        <v>3.27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1</v>
      </c>
      <c r="J21" s="8">
        <v>0</v>
      </c>
      <c r="K21" s="8">
        <v>1</v>
      </c>
      <c r="L21" s="8">
        <v>0</v>
      </c>
      <c r="M21" s="8">
        <v>0</v>
      </c>
      <c r="N21" s="8">
        <v>0</v>
      </c>
      <c r="O21" s="8">
        <v>0</v>
      </c>
      <c r="P21" s="8">
        <v>3</v>
      </c>
      <c r="Q21" s="8">
        <v>0</v>
      </c>
      <c r="R21" s="8">
        <v>0</v>
      </c>
      <c r="S21" s="8">
        <v>0</v>
      </c>
    </row>
    <row r="22" spans="1:19" x14ac:dyDescent="0.25">
      <c r="A22" s="8">
        <v>62</v>
      </c>
      <c r="B22" s="8">
        <v>3.8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2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1:19" x14ac:dyDescent="0.25">
      <c r="A23" s="8">
        <v>66</v>
      </c>
      <c r="B23" s="8">
        <v>4.37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 x14ac:dyDescent="0.25">
      <c r="A24" s="8">
        <v>70</v>
      </c>
      <c r="B24" s="8">
        <v>4.99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</row>
    <row r="25" spans="1:19" x14ac:dyDescent="0.25">
      <c r="A25" s="8">
        <v>74</v>
      </c>
      <c r="B25" s="8">
        <v>5.66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</row>
    <row r="26" spans="1:19" x14ac:dyDescent="0.25">
      <c r="A26" s="8">
        <v>78</v>
      </c>
      <c r="B26" s="8">
        <v>6.34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</row>
    <row r="27" spans="1:19" x14ac:dyDescent="0.25">
      <c r="A27" s="8">
        <v>82</v>
      </c>
      <c r="B27" s="8">
        <v>7.06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</row>
    <row r="28" spans="1:19" x14ac:dyDescent="0.25">
      <c r="A28" s="8">
        <v>86</v>
      </c>
      <c r="B28" s="8">
        <v>7.8049999999999997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</row>
    <row r="29" spans="1:19" x14ac:dyDescent="0.25">
      <c r="A29" s="8">
        <v>90</v>
      </c>
      <c r="B29" s="8">
        <v>8.58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</row>
    <row r="30" spans="1:19" x14ac:dyDescent="0.25">
      <c r="A30" s="8">
        <v>94</v>
      </c>
      <c r="B30" s="8">
        <v>9.3874999999999993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</row>
    <row r="31" spans="1:19" x14ac:dyDescent="0.25">
      <c r="A31" s="8">
        <v>98</v>
      </c>
      <c r="B31" s="8">
        <v>10.227499999999999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1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</row>
    <row r="32" spans="1:19" x14ac:dyDescent="0.25">
      <c r="A32" s="8">
        <v>102</v>
      </c>
      <c r="B32" s="8">
        <v>11.1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</row>
    <row r="33" spans="1:19" x14ac:dyDescent="0.25">
      <c r="A33" s="8">
        <v>106</v>
      </c>
      <c r="B33" s="8">
        <v>12.0075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</row>
    <row r="34" spans="1:19" x14ac:dyDescent="0.25">
      <c r="A34" s="8">
        <v>110</v>
      </c>
      <c r="B34" s="8">
        <v>12.977499999999999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0</v>
      </c>
      <c r="D54" s="12">
        <f t="shared" ref="D54:S54" si="0">SUM(D9:D51)</f>
        <v>7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48</v>
      </c>
      <c r="J54" s="12">
        <f t="shared" si="0"/>
        <v>41</v>
      </c>
      <c r="K54" s="12">
        <f t="shared" si="0"/>
        <v>38</v>
      </c>
      <c r="L54" s="12">
        <f t="shared" si="0"/>
        <v>17</v>
      </c>
      <c r="M54" s="12">
        <f t="shared" si="0"/>
        <v>3</v>
      </c>
      <c r="N54" s="12">
        <f t="shared" si="0"/>
        <v>0</v>
      </c>
      <c r="O54" s="12">
        <f t="shared" si="0"/>
        <v>2</v>
      </c>
      <c r="P54" s="12">
        <f t="shared" ref="P54:Q54" si="2">SUM(P9:P51)</f>
        <v>4</v>
      </c>
      <c r="Q54" s="12">
        <f t="shared" si="2"/>
        <v>0</v>
      </c>
      <c r="R54" s="12">
        <f t="shared" si="0"/>
        <v>0</v>
      </c>
      <c r="S54" s="12">
        <f t="shared" si="0"/>
        <v>60</v>
      </c>
      <c r="T54" s="13">
        <f>SUM(C54:S54)</f>
        <v>220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0</v>
      </c>
      <c r="D55" s="20">
        <f t="shared" ref="D55:S55" si="3">ROUND(D54/$B$6, 1)</f>
        <v>7.6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52.2</v>
      </c>
      <c r="J55" s="20">
        <f t="shared" si="3"/>
        <v>44.6</v>
      </c>
      <c r="K55" s="20">
        <f t="shared" si="3"/>
        <v>41.3</v>
      </c>
      <c r="L55" s="20">
        <f t="shared" si="3"/>
        <v>18.5</v>
      </c>
      <c r="M55" s="20">
        <f t="shared" si="3"/>
        <v>3.3</v>
      </c>
      <c r="N55" s="20">
        <f t="shared" si="3"/>
        <v>0</v>
      </c>
      <c r="O55" s="20">
        <f t="shared" si="3"/>
        <v>2.2000000000000002</v>
      </c>
      <c r="P55" s="20">
        <f t="shared" ref="P55:Q55" si="5">ROUND(P54/$B$6, 1)</f>
        <v>4.3</v>
      </c>
      <c r="Q55" s="20">
        <f t="shared" si="5"/>
        <v>0</v>
      </c>
      <c r="R55" s="20">
        <f t="shared" si="3"/>
        <v>0</v>
      </c>
      <c r="S55" s="20">
        <f t="shared" si="3"/>
        <v>65.2</v>
      </c>
      <c r="T55" s="21">
        <f>ROUND(SUM(C55:S55),0)</f>
        <v>239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0</v>
      </c>
      <c r="D56" s="22">
        <f>ROUND('Calcul surface terriere'!D53, 2)</f>
        <v>0.32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5.79</v>
      </c>
      <c r="J56" s="22">
        <f>ROUND('Calcul surface terriere'!J53, 2)</f>
        <v>4.8</v>
      </c>
      <c r="K56" s="22">
        <f>ROUND('Calcul surface terriere'!K53, 2)</f>
        <v>1.19</v>
      </c>
      <c r="L56" s="22">
        <f>ROUND('Calcul surface terriere'!L53, 2)</f>
        <v>0.42</v>
      </c>
      <c r="M56" s="22">
        <f>ROUND('Calcul surface terriere'!M53, 2)</f>
        <v>0.22</v>
      </c>
      <c r="N56" s="22">
        <f>ROUND('Calcul surface terriere'!N53, 2)</f>
        <v>0</v>
      </c>
      <c r="O56" s="22">
        <f>ROUND('Calcul surface terriere'!O53, 2)</f>
        <v>0.03</v>
      </c>
      <c r="P56" s="22">
        <f>ROUND('Calcul surface terriere'!P53, 2)</f>
        <v>0.85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2.11</v>
      </c>
      <c r="T56" s="23">
        <f>ROUND('Calcul surface terriere'!T53,1)</f>
        <v>15.7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0</v>
      </c>
      <c r="D57" s="22">
        <f>ROUND('Calcul surface terriere'!D54, 2)</f>
        <v>0.35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6.29</v>
      </c>
      <c r="J57" s="22">
        <f>ROUND('Calcul surface terriere'!J54, 2)</f>
        <v>5.22</v>
      </c>
      <c r="K57" s="22">
        <f>ROUND('Calcul surface terriere'!K54, 2)</f>
        <v>1.29</v>
      </c>
      <c r="L57" s="22">
        <f>ROUND('Calcul surface terriere'!L54, 2)</f>
        <v>0.45</v>
      </c>
      <c r="M57" s="22">
        <f>ROUND('Calcul surface terriere'!M54, 2)</f>
        <v>0.24</v>
      </c>
      <c r="N57" s="22">
        <f>ROUND('Calcul surface terriere'!N54, 2)</f>
        <v>0</v>
      </c>
      <c r="O57" s="22">
        <f>ROUND('Calcul surface terriere'!O54, 2)</f>
        <v>0.03</v>
      </c>
      <c r="P57" s="22">
        <f>ROUND('Calcul surface terriere'!P54, 2)</f>
        <v>0.92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2.29</v>
      </c>
      <c r="T57" s="23">
        <f>ROUND('Calcul surface terriere'!T54, 1)</f>
        <v>17.100000000000001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0</v>
      </c>
      <c r="D58" s="24">
        <f>ROUND(100 * 'Calcul surface terriere'!D55,0)</f>
        <v>2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37</v>
      </c>
      <c r="J58" s="24">
        <f>ROUND(100 * 'Calcul surface terriere'!J55,0)</f>
        <v>31</v>
      </c>
      <c r="K58" s="24">
        <f>ROUND(100 * 'Calcul surface terriere'!K55,0)</f>
        <v>8</v>
      </c>
      <c r="L58" s="24">
        <f>ROUND(100 * 'Calcul surface terriere'!L55,0)</f>
        <v>3</v>
      </c>
      <c r="M58" s="24">
        <f>ROUND(100 * 'Calcul surface terriere'!M55,0)</f>
        <v>1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5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13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0</v>
      </c>
      <c r="D59" s="26">
        <f>ROUND('Calcul volume sur pied'!D53, 1)</f>
        <v>2.8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66</v>
      </c>
      <c r="J59" s="26">
        <f>ROUND('Calcul volume sur pied'!J53, 1)</f>
        <v>52.7</v>
      </c>
      <c r="K59" s="26">
        <f>ROUND('Calcul volume sur pied'!K53, 1)</f>
        <v>10.7</v>
      </c>
      <c r="L59" s="26">
        <f>ROUND('Calcul volume sur pied'!L53, 1)</f>
        <v>3.3</v>
      </c>
      <c r="M59" s="26">
        <f>ROUND('Calcul volume sur pied'!M53, 1)</f>
        <v>2.2000000000000002</v>
      </c>
      <c r="N59" s="26">
        <f>ROUND('Calcul volume sur pied'!N53, 1)</f>
        <v>0</v>
      </c>
      <c r="O59" s="26">
        <f>ROUND('Calcul volume sur pied'!O53, 1)</f>
        <v>0.2</v>
      </c>
      <c r="P59" s="26">
        <f>ROUND('Calcul volume sur pied'!P53, 1)</f>
        <v>10.3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18.7</v>
      </c>
      <c r="T59" s="27">
        <f>ROUND('Calcul volume sur pied'!T53, 0)</f>
        <v>167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0</v>
      </c>
      <c r="D60" s="26">
        <f>ROUND('Calcul volume sur pied'!D54, 1)</f>
        <v>3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71.7</v>
      </c>
      <c r="J60" s="26">
        <f>ROUND('Calcul volume sur pied'!J54, 1)</f>
        <v>57.3</v>
      </c>
      <c r="K60" s="26">
        <f>ROUND('Calcul volume sur pied'!K54, 1)</f>
        <v>11.7</v>
      </c>
      <c r="L60" s="26">
        <f>ROUND('Calcul volume sur pied'!L54, 1)</f>
        <v>3.6</v>
      </c>
      <c r="M60" s="26">
        <f>ROUND('Calcul volume sur pied'!M54, 1)</f>
        <v>2.4</v>
      </c>
      <c r="N60" s="26">
        <f>ROUND('Calcul volume sur pied'!N54, 1)</f>
        <v>0</v>
      </c>
      <c r="O60" s="26">
        <f>ROUND('Calcul volume sur pied'!O54, 1)</f>
        <v>0.3</v>
      </c>
      <c r="P60" s="26">
        <f>ROUND('Calcul volume sur pied'!P54, 1)</f>
        <v>11.2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20.3</v>
      </c>
      <c r="T60" s="27">
        <f>ROUND('Calcul volume sur pied'!T54, 0)</f>
        <v>181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0</v>
      </c>
      <c r="D61" s="24">
        <f>ROUND(100 * 'Calcul volume sur pied'!D55, 0)</f>
        <v>2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40</v>
      </c>
      <c r="J61" s="24">
        <f>ROUND(100 * 'Calcul volume sur pied'!J55, 0)</f>
        <v>32</v>
      </c>
      <c r="K61" s="24">
        <f>ROUND(100 * 'Calcul volume sur pied'!K55, 0)</f>
        <v>6</v>
      </c>
      <c r="L61" s="24">
        <f>ROUND(100 * 'Calcul volume sur pied'!L55, 0)</f>
        <v>2</v>
      </c>
      <c r="M61" s="24">
        <f>ROUND(100 * 'Calcul volume sur pied'!M55, 0)</f>
        <v>1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6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11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0.92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0</v>
      </c>
      <c r="D10" s="8">
        <f>'Protocole Inventaire'!D10/$B$6</f>
        <v>1.0869565217391304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4.3478260869565215</v>
      </c>
      <c r="J10" s="8">
        <f>'Protocole Inventaire'!J10/$B$6</f>
        <v>2.1739130434782608</v>
      </c>
      <c r="K10" s="8">
        <f>'Protocole Inventaire'!K10/$B$6</f>
        <v>22.826086956521738</v>
      </c>
      <c r="L10" s="8">
        <f>'Protocole Inventaire'!L10/$B$6</f>
        <v>10.869565217391305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2.1739130434782608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28.260869565217391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0</v>
      </c>
      <c r="D11" s="8">
        <f>'Protocole Inventaire'!D11/$B$6</f>
        <v>0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3.2608695652173911</v>
      </c>
      <c r="J11" s="8">
        <f>'Protocole Inventaire'!J11/$B$6</f>
        <v>0</v>
      </c>
      <c r="K11" s="8">
        <f>'Protocole Inventaire'!K11/$B$6</f>
        <v>10.869565217391305</v>
      </c>
      <c r="L11" s="8">
        <f>'Protocole Inventaire'!L11/$B$6</f>
        <v>4.3478260869565215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14.130434782608695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0</v>
      </c>
      <c r="D12" s="8">
        <f>'Protocole Inventaire'!D12/$B$6</f>
        <v>5.4347826086956523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5.4347826086956523</v>
      </c>
      <c r="J12" s="8">
        <f>'Protocole Inventaire'!J12/$B$6</f>
        <v>2.1739130434782608</v>
      </c>
      <c r="K12" s="8">
        <f>'Protocole Inventaire'!K12/$B$6</f>
        <v>3.2608695652173911</v>
      </c>
      <c r="L12" s="8">
        <f>'Protocole Inventaire'!L12/$B$6</f>
        <v>1.0869565217391304</v>
      </c>
      <c r="M12" s="8">
        <f>'Protocole Inventaire'!M12/$B$6</f>
        <v>1.0869565217391304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14.130434782608695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0</v>
      </c>
      <c r="D13" s="8">
        <f>'Protocole Inventaire'!D13/$B$6</f>
        <v>0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7.6086956521739131</v>
      </c>
      <c r="J13" s="8">
        <f>'Protocole Inventaire'!J13/$B$6</f>
        <v>2.1739130434782608</v>
      </c>
      <c r="K13" s="8">
        <f>'Protocole Inventaire'!K13/$B$6</f>
        <v>0</v>
      </c>
      <c r="L13" s="8">
        <f>'Protocole Inventaire'!L13/$B$6</f>
        <v>1.0869565217391304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1.0869565217391304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1.0869565217391304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0</v>
      </c>
      <c r="D14" s="8">
        <f>'Protocole Inventaire'!D14/$B$6</f>
        <v>0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5.4347826086956523</v>
      </c>
      <c r="J14" s="8">
        <f>'Protocole Inventaire'!J14/$B$6</f>
        <v>1.0869565217391304</v>
      </c>
      <c r="K14" s="8">
        <f>'Protocole Inventaire'!K14/$B$6</f>
        <v>2.1739130434782608</v>
      </c>
      <c r="L14" s="8">
        <f>'Protocole Inventaire'!L14/$B$6</f>
        <v>1.0869565217391304</v>
      </c>
      <c r="M14" s="8">
        <f>'Protocole Inventaire'!M14/$B$6</f>
        <v>1.0869565217391304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1.0869565217391304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0</v>
      </c>
      <c r="D15" s="8">
        <f>'Protocole Inventaire'!D15/$B$6</f>
        <v>0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4.3478260869565215</v>
      </c>
      <c r="J15" s="8">
        <f>'Protocole Inventaire'!J15/$B$6</f>
        <v>6.5217391304347823</v>
      </c>
      <c r="K15" s="8">
        <f>'Protocole Inventaire'!K15/$B$6</f>
        <v>1.0869565217391304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0</v>
      </c>
      <c r="D16" s="8">
        <f>'Protocole Inventaire'!D16/$B$6</f>
        <v>1.0869565217391304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2.1739130434782608</v>
      </c>
      <c r="J16" s="8">
        <f>'Protocole Inventaire'!J16/$B$6</f>
        <v>11.956521739130434</v>
      </c>
      <c r="K16" s="8">
        <f>'Protocole Inventaire'!K16/$B$6</f>
        <v>0</v>
      </c>
      <c r="L16" s="8">
        <f>'Protocole Inventaire'!L16/$B$6</f>
        <v>0</v>
      </c>
      <c r="M16" s="8">
        <f>'Protocole Inventaire'!M16/$B$6</f>
        <v>1.0869565217391304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4.3478260869565215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0</v>
      </c>
      <c r="D17" s="8">
        <f>'Protocole Inventaire'!D17/$B$6</f>
        <v>0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3.2608695652173911</v>
      </c>
      <c r="J17" s="8">
        <f>'Protocole Inventaire'!J17/$B$6</f>
        <v>7.6086956521739131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1.0869565217391304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0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5.4347826086956523</v>
      </c>
      <c r="J18" s="8">
        <f>'Protocole Inventaire'!J18/$B$6</f>
        <v>8.695652173913043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1.0869565217391304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0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3.2608695652173911</v>
      </c>
      <c r="J19" s="8">
        <f>'Protocole Inventaire'!J19/$B$6</f>
        <v>1.0869565217391304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0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3.2608695652173911</v>
      </c>
      <c r="J20" s="8">
        <f>'Protocole Inventaire'!J20/$B$6</f>
        <v>1.0869565217391304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0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1.0869565217391304</v>
      </c>
      <c r="J21" s="8">
        <f>'Protocole Inventaire'!J21/$B$6</f>
        <v>0</v>
      </c>
      <c r="K21" s="8">
        <f>'Protocole Inventaire'!K21/$B$6</f>
        <v>1.0869565217391304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3.2608695652173911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2.1739130434782608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1.0869565217391304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0.92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</v>
      </c>
      <c r="D10" s="8">
        <f>'Protocole Inventaire'!D10*($A10/200)^2*PI()</f>
        <v>1.5393804002589988E-2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6.1575216010359951E-2</v>
      </c>
      <c r="J10" s="8">
        <f>'Protocole Inventaire'!J10*($A10/200)^2*PI()</f>
        <v>3.0787608005179976E-2</v>
      </c>
      <c r="K10" s="8">
        <f>'Protocole Inventaire'!K10*($A10/200)^2*PI()</f>
        <v>0.32326988405438978</v>
      </c>
      <c r="L10" s="8">
        <f>'Protocole Inventaire'!L10*($A10/200)^2*PI()</f>
        <v>0.15393804002589989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3.0787608005179976E-2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0.4002389040673397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</v>
      </c>
      <c r="D11" s="8">
        <f>'Protocole Inventaire'!D11*($A11/200)^2*PI()</f>
        <v>0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7.6340701482231973E-2</v>
      </c>
      <c r="J11" s="8">
        <f>'Protocole Inventaire'!J11*($A11/200)^2*PI()</f>
        <v>0</v>
      </c>
      <c r="K11" s="8">
        <f>'Protocole Inventaire'!K11*($A11/200)^2*PI()</f>
        <v>0.25446900494077318</v>
      </c>
      <c r="L11" s="8">
        <f>'Protocole Inventaire'!L11*($A11/200)^2*PI()</f>
        <v>0.10178760197630929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0.33080970642300517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</v>
      </c>
      <c r="D12" s="8">
        <f>'Protocole Inventaire'!D12*($A12/200)^2*PI()</f>
        <v>0.19006635554218249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0.19006635554218249</v>
      </c>
      <c r="J12" s="8">
        <f>'Protocole Inventaire'!J12*($A12/200)^2*PI()</f>
        <v>7.6026542216872994E-2</v>
      </c>
      <c r="K12" s="8">
        <f>'Protocole Inventaire'!K12*($A12/200)^2*PI()</f>
        <v>0.11403981332530949</v>
      </c>
      <c r="L12" s="8">
        <f>'Protocole Inventaire'!L12*($A12/200)^2*PI()</f>
        <v>3.8013271108436497E-2</v>
      </c>
      <c r="M12" s="8">
        <f>'Protocole Inventaire'!M12*($A12/200)^2*PI()</f>
        <v>3.8013271108436497E-2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0.49417252440967446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</v>
      </c>
      <c r="D13" s="8">
        <f>'Protocole Inventaire'!D13*($A13/200)^2*PI()</f>
        <v>0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0.3716504109196726</v>
      </c>
      <c r="J13" s="8">
        <f>'Protocole Inventaire'!J13*($A13/200)^2*PI()</f>
        <v>0.10618583169133503</v>
      </c>
      <c r="K13" s="8">
        <f>'Protocole Inventaire'!K13*($A13/200)^2*PI()</f>
        <v>0</v>
      </c>
      <c r="L13" s="8">
        <f>'Protocole Inventaire'!L13*($A13/200)^2*PI()</f>
        <v>5.3092915845667513E-2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5.3092915845667513E-2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5.3092915845667513E-2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</v>
      </c>
      <c r="D14" s="8">
        <f>'Protocole Inventaire'!D14*($A14/200)^2*PI()</f>
        <v>0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0.35342917352885167</v>
      </c>
      <c r="J14" s="8">
        <f>'Protocole Inventaire'!J14*($A14/200)^2*PI()</f>
        <v>7.0685834705770348E-2</v>
      </c>
      <c r="K14" s="8">
        <f>'Protocole Inventaire'!K14*($A14/200)^2*PI()</f>
        <v>0.1413716694115407</v>
      </c>
      <c r="L14" s="8">
        <f>'Protocole Inventaire'!L14*($A14/200)^2*PI()</f>
        <v>7.0685834705770348E-2</v>
      </c>
      <c r="M14" s="8">
        <f>'Protocole Inventaire'!M14*($A14/200)^2*PI()</f>
        <v>7.0685834705770348E-2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7.0685834705770348E-2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</v>
      </c>
      <c r="D15" s="8">
        <f>'Protocole Inventaire'!D15*($A15/200)^2*PI()</f>
        <v>0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0.36316811075498018</v>
      </c>
      <c r="J15" s="8">
        <f>'Protocole Inventaire'!J15*($A15/200)^2*PI()</f>
        <v>0.54475216613247024</v>
      </c>
      <c r="K15" s="8">
        <f>'Protocole Inventaire'!K15*($A15/200)^2*PI()</f>
        <v>9.0792027688745044E-2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</v>
      </c>
      <c r="D16" s="8">
        <f>'Protocole Inventaire'!D16*($A16/200)^2*PI()</f>
        <v>0.11341149479459153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0.22682298958918307</v>
      </c>
      <c r="J16" s="8">
        <f>'Protocole Inventaire'!J16*($A16/200)^2*PI()</f>
        <v>1.2475264427405068</v>
      </c>
      <c r="K16" s="8">
        <f>'Protocole Inventaire'!K16*($A16/200)^2*PI()</f>
        <v>0</v>
      </c>
      <c r="L16" s="8">
        <f>'Protocole Inventaire'!L16*($A16/200)^2*PI()</f>
        <v>0</v>
      </c>
      <c r="M16" s="8">
        <f>'Protocole Inventaire'!M16*($A16/200)^2*PI()</f>
        <v>0.11341149479459153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0.45364597917836613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</v>
      </c>
      <c r="D17" s="8">
        <f>'Protocole Inventaire'!D17*($A17/200)^2*PI()</f>
        <v>0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0.41563270806992952</v>
      </c>
      <c r="J17" s="8">
        <f>'Protocole Inventaire'!J17*($A17/200)^2*PI()</f>
        <v>0.96980965216316906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0.13854423602330987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0.83095125687450033</v>
      </c>
      <c r="J18" s="8">
        <f>'Protocole Inventaire'!J18*($A18/200)^2*PI()</f>
        <v>1.3295220109992005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0.16619025137490007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0.58904862254808621</v>
      </c>
      <c r="J19" s="8">
        <f>'Protocole Inventaire'!J19*($A19/200)^2*PI()</f>
        <v>0.19634954084936207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0.68706631334008772</v>
      </c>
      <c r="J20" s="8">
        <f>'Protocole Inventaire'!J20*($A20/200)^2*PI()</f>
        <v>0.22902210444669593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0.26420794216690158</v>
      </c>
      <c r="J21" s="8">
        <f>'Protocole Inventaire'!J21*($A21/200)^2*PI()</f>
        <v>0</v>
      </c>
      <c r="K21" s="8">
        <f>'Protocole Inventaire'!K21*($A21/200)^2*PI()</f>
        <v>0.26420794216690158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0.79262382650070473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0.60381410801995827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0.75429639612690924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0</v>
      </c>
      <c r="D53">
        <f t="shared" ref="D53:S53" si="0">SUM(D9:D51)</f>
        <v>0.31887165433936404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5.7880703049738349</v>
      </c>
      <c r="J53">
        <f t="shared" si="0"/>
        <v>4.8006677339505632</v>
      </c>
      <c r="K53">
        <f t="shared" si="0"/>
        <v>1.1881503415876598</v>
      </c>
      <c r="L53">
        <f t="shared" si="0"/>
        <v>0.41751766366208348</v>
      </c>
      <c r="M53">
        <f t="shared" si="0"/>
        <v>0.22211060060879839</v>
      </c>
      <c r="N53">
        <f t="shared" si="0"/>
        <v>0</v>
      </c>
      <c r="O53">
        <f t="shared" si="0"/>
        <v>3.0787608005179976E-2</v>
      </c>
      <c r="P53">
        <f t="shared" si="0"/>
        <v>0.84571674234637229</v>
      </c>
      <c r="Q53">
        <f t="shared" si="0"/>
        <v>0</v>
      </c>
      <c r="R53">
        <f t="shared" si="0"/>
        <v>0</v>
      </c>
      <c r="S53">
        <f t="shared" si="0"/>
        <v>2.1073803520280334</v>
      </c>
      <c r="T53">
        <f>SUM(C53:S53)</f>
        <v>15.71927300150189</v>
      </c>
    </row>
    <row r="54" spans="1:20" x14ac:dyDescent="0.25">
      <c r="A54" t="s">
        <v>49</v>
      </c>
      <c r="B54" t="s">
        <v>30</v>
      </c>
      <c r="C54">
        <f>C53/$B$6</f>
        <v>0</v>
      </c>
      <c r="D54">
        <f t="shared" ref="D54:S54" si="1">D53/$B$6</f>
        <v>0.34659962428191743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6.2913807662759069</v>
      </c>
      <c r="J54">
        <f t="shared" si="1"/>
        <v>5.2181171021201775</v>
      </c>
      <c r="K54">
        <f t="shared" si="1"/>
        <v>1.2914677625952822</v>
      </c>
      <c r="L54">
        <f t="shared" si="1"/>
        <v>0.45382354745878639</v>
      </c>
      <c r="M54">
        <f t="shared" si="1"/>
        <v>0.24142456587912867</v>
      </c>
      <c r="N54">
        <f t="shared" si="1"/>
        <v>0</v>
      </c>
      <c r="O54">
        <f t="shared" si="1"/>
        <v>3.3464791309978231E-2</v>
      </c>
      <c r="P54">
        <f t="shared" si="1"/>
        <v>0.91925732863736109</v>
      </c>
      <c r="Q54">
        <f t="shared" si="1"/>
        <v>0</v>
      </c>
      <c r="R54">
        <f t="shared" si="1"/>
        <v>0</v>
      </c>
      <c r="S54">
        <f t="shared" si="1"/>
        <v>2.2906308174217753</v>
      </c>
      <c r="T54">
        <f>SUM(C54:S54)</f>
        <v>17.086166305980313</v>
      </c>
    </row>
    <row r="55" spans="1:20" x14ac:dyDescent="0.25">
      <c r="A55" t="s">
        <v>49</v>
      </c>
      <c r="B55" t="s">
        <v>50</v>
      </c>
      <c r="C55">
        <f>C54/$T54</f>
        <v>0</v>
      </c>
      <c r="D55">
        <f t="shared" ref="D55:S55" si="2">D54/$T54</f>
        <v>2.0285394515948518E-2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0.36821488528259649</v>
      </c>
      <c r="J55">
        <f t="shared" si="2"/>
        <v>0.30540011191941807</v>
      </c>
      <c r="K55">
        <f t="shared" si="2"/>
        <v>7.558557838356382E-2</v>
      </c>
      <c r="L55">
        <f t="shared" si="2"/>
        <v>2.6560876169158205E-2</v>
      </c>
      <c r="M55">
        <f t="shared" si="2"/>
        <v>1.4129826524902071E-2</v>
      </c>
      <c r="N55">
        <f t="shared" si="2"/>
        <v>0</v>
      </c>
      <c r="O55">
        <f t="shared" si="2"/>
        <v>1.9585898153329602E-3</v>
      </c>
      <c r="P55">
        <f t="shared" si="2"/>
        <v>5.3801263090574779E-2</v>
      </c>
      <c r="Q55">
        <f t="shared" si="2"/>
        <v>0</v>
      </c>
      <c r="R55">
        <f t="shared" si="2"/>
        <v>0</v>
      </c>
      <c r="S55">
        <f t="shared" si="2"/>
        <v>0.1340634742985051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0.92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</v>
      </c>
      <c r="D10" s="8">
        <f>'Protocole Inventaire'!D10*$B10</f>
        <v>0.12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0.48</v>
      </c>
      <c r="J10" s="8">
        <f>'Protocole Inventaire'!J10*$B10</f>
        <v>0.24</v>
      </c>
      <c r="K10" s="8">
        <f>'Protocole Inventaire'!K10*$B10</f>
        <v>2.52</v>
      </c>
      <c r="L10" s="8">
        <f>'Protocole Inventaire'!L10*$B10</f>
        <v>1.2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0.24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3.12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0</v>
      </c>
      <c r="D11" s="8">
        <f>'Protocole Inventaire'!D11*$B11</f>
        <v>0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0.54</v>
      </c>
      <c r="J11" s="8">
        <f>'Protocole Inventaire'!J11*$B11</f>
        <v>0</v>
      </c>
      <c r="K11" s="8">
        <f>'Protocole Inventaire'!K11*$B11</f>
        <v>1.7999999999999998</v>
      </c>
      <c r="L11" s="8">
        <f>'Protocole Inventaire'!L11*$B11</f>
        <v>0.72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2.34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0</v>
      </c>
      <c r="D12" s="8">
        <f>'Protocole Inventaire'!D12*$B12</f>
        <v>1.45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1.45</v>
      </c>
      <c r="J12" s="8">
        <f>'Protocole Inventaire'!J12*$B12</f>
        <v>0.57999999999999996</v>
      </c>
      <c r="K12" s="8">
        <f>'Protocole Inventaire'!K12*$B12</f>
        <v>0.86999999999999988</v>
      </c>
      <c r="L12" s="8">
        <f>'Protocole Inventaire'!L12*$B12</f>
        <v>0.28999999999999998</v>
      </c>
      <c r="M12" s="8">
        <f>'Protocole Inventaire'!M12*$B12</f>
        <v>0.28999999999999998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3.7699999999999996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0</v>
      </c>
      <c r="D13" s="8">
        <f>'Protocole Inventaire'!D13*$B13</f>
        <v>0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3.22</v>
      </c>
      <c r="J13" s="8">
        <f>'Protocole Inventaire'!J13*$B13</f>
        <v>0.92</v>
      </c>
      <c r="K13" s="8">
        <f>'Protocole Inventaire'!K13*$B13</f>
        <v>0</v>
      </c>
      <c r="L13" s="8">
        <f>'Protocole Inventaire'!L13*$B13</f>
        <v>0.46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0.46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0.46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0</v>
      </c>
      <c r="D14" s="8">
        <f>'Protocole Inventaire'!D14*$B14</f>
        <v>0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3.35</v>
      </c>
      <c r="J14" s="8">
        <f>'Protocole Inventaire'!J14*$B14</f>
        <v>0.67</v>
      </c>
      <c r="K14" s="8">
        <f>'Protocole Inventaire'!K14*$B14</f>
        <v>1.34</v>
      </c>
      <c r="L14" s="8">
        <f>'Protocole Inventaire'!L14*$B14</f>
        <v>0.67</v>
      </c>
      <c r="M14" s="8">
        <f>'Protocole Inventaire'!M14*$B14</f>
        <v>0.67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0.67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0</v>
      </c>
      <c r="D15" s="8">
        <f>'Protocole Inventaire'!D15*$B15</f>
        <v>0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3.68</v>
      </c>
      <c r="J15" s="8">
        <f>'Protocole Inventaire'!J15*$B15</f>
        <v>5.5200000000000005</v>
      </c>
      <c r="K15" s="8">
        <f>'Protocole Inventaire'!K15*$B15</f>
        <v>0.92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0</v>
      </c>
      <c r="D16" s="8">
        <f>'Protocole Inventaire'!D16*$B16</f>
        <v>1.21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2.42</v>
      </c>
      <c r="J16" s="8">
        <f>'Protocole Inventaire'!J16*$B16</f>
        <v>13.309999999999999</v>
      </c>
      <c r="K16" s="8">
        <f>'Protocole Inventaire'!K16*$B16</f>
        <v>0</v>
      </c>
      <c r="L16" s="8">
        <f>'Protocole Inventaire'!L16*$B16</f>
        <v>0</v>
      </c>
      <c r="M16" s="8">
        <f>'Protocole Inventaire'!M16*$B16</f>
        <v>1.21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4.84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0</v>
      </c>
      <c r="D17" s="8">
        <f>'Protocole Inventaire'!D17*$B17</f>
        <v>0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4.68</v>
      </c>
      <c r="J17" s="8">
        <f>'Protocole Inventaire'!J17*$B17</f>
        <v>10.92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1.56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0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9.65</v>
      </c>
      <c r="J18" s="8">
        <f>'Protocole Inventaire'!J18*$B18</f>
        <v>15.44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1.93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0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7.0500000000000007</v>
      </c>
      <c r="J19" s="8">
        <f>'Protocole Inventaire'!J19*$B19</f>
        <v>2.35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0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8.370000000000001</v>
      </c>
      <c r="J20" s="8">
        <f>'Protocole Inventaire'!J20*$B20</f>
        <v>2.79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0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3.27</v>
      </c>
      <c r="J21" s="8">
        <f>'Protocole Inventaire'!J21*$B21</f>
        <v>0</v>
      </c>
      <c r="K21" s="8">
        <f>'Protocole Inventaire'!K21*$B21</f>
        <v>3.27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9.81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7.6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10.227499999999999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0</v>
      </c>
      <c r="D53">
        <f t="shared" ref="D53:S53" si="0">SUM(D9:D51)</f>
        <v>2.78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65.987500000000011</v>
      </c>
      <c r="J53">
        <f t="shared" si="0"/>
        <v>52.739999999999995</v>
      </c>
      <c r="K53">
        <f t="shared" si="0"/>
        <v>10.72</v>
      </c>
      <c r="L53">
        <f t="shared" si="0"/>
        <v>3.34</v>
      </c>
      <c r="M53">
        <f t="shared" si="0"/>
        <v>2.17</v>
      </c>
      <c r="N53">
        <f t="shared" si="0"/>
        <v>0</v>
      </c>
      <c r="O53">
        <f t="shared" si="0"/>
        <v>0.24</v>
      </c>
      <c r="P53">
        <f t="shared" si="0"/>
        <v>10.270000000000001</v>
      </c>
      <c r="Q53">
        <f t="shared" si="0"/>
        <v>0</v>
      </c>
      <c r="R53">
        <f t="shared" si="0"/>
        <v>0</v>
      </c>
      <c r="S53">
        <f t="shared" si="0"/>
        <v>18.690000000000001</v>
      </c>
      <c r="T53">
        <f>SUM(C53:S53)</f>
        <v>166.93750000000003</v>
      </c>
    </row>
    <row r="54" spans="1:20" x14ac:dyDescent="0.25">
      <c r="A54" t="s">
        <v>53</v>
      </c>
      <c r="B54" t="s">
        <v>30</v>
      </c>
      <c r="C54">
        <f>C53/$B$6</f>
        <v>0</v>
      </c>
      <c r="D54">
        <f t="shared" ref="D54:S54" si="1">D53/$B$6</f>
        <v>3.0217391304347823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71.725543478260875</v>
      </c>
      <c r="J54">
        <f t="shared" si="1"/>
        <v>57.326086956521728</v>
      </c>
      <c r="K54">
        <f t="shared" si="1"/>
        <v>11.652173913043478</v>
      </c>
      <c r="L54">
        <f t="shared" si="1"/>
        <v>3.6304347826086953</v>
      </c>
      <c r="M54">
        <f t="shared" si="1"/>
        <v>2.3586956521739131</v>
      </c>
      <c r="N54">
        <f t="shared" si="1"/>
        <v>0</v>
      </c>
      <c r="O54">
        <f t="shared" si="1"/>
        <v>0.2608695652173913</v>
      </c>
      <c r="P54">
        <f t="shared" si="1"/>
        <v>11.163043478260871</v>
      </c>
      <c r="Q54">
        <f t="shared" si="1"/>
        <v>0</v>
      </c>
      <c r="R54">
        <f t="shared" si="1"/>
        <v>0</v>
      </c>
      <c r="S54">
        <f t="shared" si="1"/>
        <v>20.315217391304348</v>
      </c>
      <c r="T54">
        <f>SUM(C54:S54)</f>
        <v>181.45380434782606</v>
      </c>
    </row>
    <row r="55" spans="1:20" x14ac:dyDescent="0.25">
      <c r="A55" t="s">
        <v>53</v>
      </c>
      <c r="B55" t="s">
        <v>50</v>
      </c>
      <c r="C55">
        <f>C54/$T54</f>
        <v>0</v>
      </c>
      <c r="D55">
        <f t="shared" ref="D55:S55" si="2">D54/$T54</f>
        <v>1.6652938974166979E-2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0.39528266566828912</v>
      </c>
      <c r="J55">
        <f t="shared" si="2"/>
        <v>0.31592661924372889</v>
      </c>
      <c r="K55">
        <f t="shared" si="2"/>
        <v>6.4215649569449654E-2</v>
      </c>
      <c r="L55">
        <f t="shared" si="2"/>
        <v>2.0007487832272557E-2</v>
      </c>
      <c r="M55">
        <f t="shared" si="2"/>
        <v>1.2998876825159118E-2</v>
      </c>
      <c r="N55">
        <f t="shared" si="2"/>
        <v>0</v>
      </c>
      <c r="O55">
        <f t="shared" si="2"/>
        <v>1.4376637963309624E-3</v>
      </c>
      <c r="P55">
        <f t="shared" si="2"/>
        <v>6.1520029951329103E-2</v>
      </c>
      <c r="Q55">
        <f t="shared" si="2"/>
        <v>0</v>
      </c>
      <c r="R55">
        <f t="shared" si="2"/>
        <v>0</v>
      </c>
      <c r="S55">
        <f t="shared" si="2"/>
        <v>0.1119580681392737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2024-12-02T14:17:15Z</dcterms:modified>
</cp:coreProperties>
</file>