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ottoceneri\Sup.Tip reticolo cantonale\ST_Astano\4 Cartella di lavoro\altro\"/>
    </mc:Choice>
  </mc:AlternateContent>
  <bookViews>
    <workbookView xWindow="0" yWindow="0" windowWidth="28800" windowHeight="11400" activeTab="1"/>
  </bookViews>
  <sheets>
    <sheet name="Kluppierungsprotokoll" sheetId="2" r:id="rId1"/>
    <sheet name="Foglio1" sheetId="7" r:id="rId2"/>
    <sheet name="Berechnungen Stammzahlen" sheetId="4" state="hidden" r:id="rId3"/>
    <sheet name="Berechnungen Grundflaeche" sheetId="5" state="hidden" r:id="rId4"/>
    <sheet name="Berechnungen Vorrat" sheetId="6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7" l="1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L56" i="7"/>
  <c r="S55" i="7"/>
  <c r="S56" i="7" s="1"/>
  <c r="R55" i="7"/>
  <c r="R56" i="7" s="1"/>
  <c r="Q55" i="7"/>
  <c r="Q56" i="7" s="1"/>
  <c r="P56" i="7"/>
  <c r="O55" i="7"/>
  <c r="O56" i="7" s="1"/>
  <c r="N55" i="7"/>
  <c r="N56" i="7" s="1"/>
  <c r="M55" i="7"/>
  <c r="M56" i="7" s="1"/>
  <c r="L55" i="7"/>
  <c r="K55" i="7"/>
  <c r="K56" i="7" s="1"/>
  <c r="J55" i="7"/>
  <c r="J56" i="7" s="1"/>
  <c r="I55" i="7"/>
  <c r="I56" i="7" s="1"/>
  <c r="H55" i="7"/>
  <c r="H56" i="7" s="1"/>
  <c r="G55" i="7"/>
  <c r="G56" i="7" s="1"/>
  <c r="F55" i="7"/>
  <c r="F56" i="7" s="1"/>
  <c r="E55" i="7"/>
  <c r="E56" i="7" s="1"/>
  <c r="D55" i="7"/>
  <c r="D56" i="7" s="1"/>
  <c r="C55" i="7"/>
  <c r="C56" i="7" s="1"/>
  <c r="T56" i="7" l="1"/>
  <c r="T55" i="7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46" i="5" l="1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J31" i="5" l="1"/>
  <c r="K31" i="5"/>
  <c r="L31" i="5"/>
  <c r="M31" i="5"/>
  <c r="N31" i="5"/>
  <c r="C31" i="5"/>
  <c r="O31" i="5"/>
  <c r="H31" i="5"/>
  <c r="D31" i="5"/>
  <c r="P31" i="5"/>
  <c r="E31" i="5"/>
  <c r="Q31" i="5"/>
  <c r="I31" i="5"/>
  <c r="F31" i="5"/>
  <c r="R31" i="5"/>
  <c r="G31" i="5"/>
  <c r="S31" i="5"/>
  <c r="D37" i="5"/>
  <c r="P37" i="5"/>
  <c r="E37" i="5"/>
  <c r="Q37" i="5"/>
  <c r="F37" i="5"/>
  <c r="R37" i="5"/>
  <c r="G37" i="5"/>
  <c r="S37" i="5"/>
  <c r="H37" i="5"/>
  <c r="I37" i="5"/>
  <c r="O37" i="5"/>
  <c r="J37" i="5"/>
  <c r="K37" i="5"/>
  <c r="M37" i="5"/>
  <c r="L37" i="5"/>
  <c r="N37" i="5"/>
  <c r="C37" i="5"/>
  <c r="J43" i="5"/>
  <c r="C43" i="5"/>
  <c r="K43" i="5"/>
  <c r="L43" i="5"/>
  <c r="I43" i="5"/>
  <c r="M43" i="5"/>
  <c r="N43" i="5"/>
  <c r="O43" i="5"/>
  <c r="D43" i="5"/>
  <c r="P43" i="5"/>
  <c r="E43" i="5"/>
  <c r="Q43" i="5"/>
  <c r="G43" i="5"/>
  <c r="F43" i="5"/>
  <c r="R43" i="5"/>
  <c r="S43" i="5"/>
  <c r="H43" i="5"/>
  <c r="N35" i="6"/>
  <c r="C35" i="6"/>
  <c r="O35" i="6"/>
  <c r="G35" i="6"/>
  <c r="D35" i="6"/>
  <c r="P35" i="6"/>
  <c r="Q35" i="6"/>
  <c r="E35" i="6"/>
  <c r="S35" i="6"/>
  <c r="F35" i="6"/>
  <c r="R35" i="6"/>
  <c r="H35" i="6"/>
  <c r="I35" i="6"/>
  <c r="J35" i="6"/>
  <c r="M35" i="6"/>
  <c r="K35" i="6"/>
  <c r="L35" i="6"/>
  <c r="H41" i="6"/>
  <c r="I41" i="6"/>
  <c r="M41" i="6"/>
  <c r="J41" i="6"/>
  <c r="K41" i="6"/>
  <c r="L41" i="6"/>
  <c r="G41" i="6"/>
  <c r="R41" i="6"/>
  <c r="N41" i="6"/>
  <c r="Q41" i="6"/>
  <c r="S41" i="6"/>
  <c r="C41" i="6"/>
  <c r="O41" i="6"/>
  <c r="D41" i="6"/>
  <c r="P41" i="6"/>
  <c r="E41" i="6"/>
  <c r="F41" i="6"/>
  <c r="C42" i="5"/>
  <c r="O42" i="5"/>
  <c r="Q42" i="5"/>
  <c r="D42" i="5"/>
  <c r="P42" i="5"/>
  <c r="E42" i="5"/>
  <c r="F42" i="5"/>
  <c r="R42" i="5"/>
  <c r="H42" i="5"/>
  <c r="G42" i="5"/>
  <c r="S42" i="5"/>
  <c r="M42" i="5"/>
  <c r="I42" i="5"/>
  <c r="J42" i="5"/>
  <c r="K42" i="5"/>
  <c r="L42" i="5"/>
  <c r="N42" i="5"/>
  <c r="E32" i="5"/>
  <c r="Q32" i="5"/>
  <c r="S32" i="5"/>
  <c r="C32" i="5"/>
  <c r="F32" i="5"/>
  <c r="R32" i="5"/>
  <c r="G32" i="5"/>
  <c r="D32" i="5"/>
  <c r="H32" i="5"/>
  <c r="J32" i="5"/>
  <c r="I32" i="5"/>
  <c r="K32" i="5"/>
  <c r="L32" i="5"/>
  <c r="M32" i="5"/>
  <c r="O32" i="5"/>
  <c r="P32" i="5"/>
  <c r="N32" i="5"/>
  <c r="K38" i="5"/>
  <c r="M38" i="5"/>
  <c r="P38" i="5"/>
  <c r="I38" i="5"/>
  <c r="L38" i="5"/>
  <c r="N38" i="5"/>
  <c r="D38" i="5"/>
  <c r="C38" i="5"/>
  <c r="O38" i="5"/>
  <c r="E38" i="5"/>
  <c r="Q38" i="5"/>
  <c r="F38" i="5"/>
  <c r="R38" i="5"/>
  <c r="G38" i="5"/>
  <c r="S38" i="5"/>
  <c r="H38" i="5"/>
  <c r="J38" i="5"/>
  <c r="E44" i="5"/>
  <c r="Q44" i="5"/>
  <c r="S44" i="5"/>
  <c r="F44" i="5"/>
  <c r="R44" i="5"/>
  <c r="G44" i="5"/>
  <c r="J44" i="5"/>
  <c r="H44" i="5"/>
  <c r="I44" i="5"/>
  <c r="C44" i="5"/>
  <c r="O44" i="5"/>
  <c r="K44" i="5"/>
  <c r="L44" i="5"/>
  <c r="M44" i="5"/>
  <c r="D44" i="5"/>
  <c r="N44" i="5"/>
  <c r="P44" i="5"/>
  <c r="C30" i="6"/>
  <c r="O30" i="6"/>
  <c r="D30" i="6"/>
  <c r="P30" i="6"/>
  <c r="H30" i="6"/>
  <c r="N30" i="6"/>
  <c r="M30" i="6"/>
  <c r="E30" i="6"/>
  <c r="Q30" i="6"/>
  <c r="F30" i="6"/>
  <c r="R30" i="6"/>
  <c r="G30" i="6"/>
  <c r="S30" i="6"/>
  <c r="I30" i="6"/>
  <c r="J30" i="6"/>
  <c r="L30" i="6"/>
  <c r="K30" i="6"/>
  <c r="I36" i="6"/>
  <c r="J36" i="6"/>
  <c r="R36" i="6"/>
  <c r="K36" i="6"/>
  <c r="N36" i="6"/>
  <c r="G36" i="6"/>
  <c r="S36" i="6"/>
  <c r="H36" i="6"/>
  <c r="L36" i="6"/>
  <c r="M36" i="6"/>
  <c r="C36" i="6"/>
  <c r="O36" i="6"/>
  <c r="D36" i="6"/>
  <c r="P36" i="6"/>
  <c r="F36" i="6"/>
  <c r="E36" i="6"/>
  <c r="Q36" i="6"/>
  <c r="C42" i="6"/>
  <c r="O42" i="6"/>
  <c r="D42" i="6"/>
  <c r="P42" i="6"/>
  <c r="L42" i="6"/>
  <c r="M42" i="6"/>
  <c r="N42" i="6"/>
  <c r="E42" i="6"/>
  <c r="Q42" i="6"/>
  <c r="R42" i="6"/>
  <c r="H42" i="6"/>
  <c r="F42" i="6"/>
  <c r="G42" i="6"/>
  <c r="S42" i="6"/>
  <c r="I42" i="6"/>
  <c r="J42" i="6"/>
  <c r="K42" i="6"/>
  <c r="L33" i="5"/>
  <c r="M33" i="5"/>
  <c r="N33" i="5"/>
  <c r="C33" i="5"/>
  <c r="O33" i="5"/>
  <c r="Q33" i="5"/>
  <c r="D33" i="5"/>
  <c r="P33" i="5"/>
  <c r="E33" i="5"/>
  <c r="F33" i="5"/>
  <c r="R33" i="5"/>
  <c r="G33" i="5"/>
  <c r="S33" i="5"/>
  <c r="H33" i="5"/>
  <c r="I33" i="5"/>
  <c r="J33" i="5"/>
  <c r="K33" i="5"/>
  <c r="F39" i="5"/>
  <c r="R39" i="5"/>
  <c r="G39" i="5"/>
  <c r="S39" i="5"/>
  <c r="H39" i="5"/>
  <c r="P39" i="5"/>
  <c r="Q39" i="5"/>
  <c r="I39" i="5"/>
  <c r="E39" i="5"/>
  <c r="J39" i="5"/>
  <c r="K39" i="5"/>
  <c r="L39" i="5"/>
  <c r="O39" i="5"/>
  <c r="M39" i="5"/>
  <c r="N39" i="5"/>
  <c r="C39" i="5"/>
  <c r="D39" i="5"/>
  <c r="L45" i="5"/>
  <c r="Q45" i="5"/>
  <c r="M45" i="5"/>
  <c r="N45" i="5"/>
  <c r="C45" i="5"/>
  <c r="O45" i="5"/>
  <c r="E45" i="5"/>
  <c r="D45" i="5"/>
  <c r="P45" i="5"/>
  <c r="J45" i="5"/>
  <c r="K45" i="5"/>
  <c r="F45" i="5"/>
  <c r="R45" i="5"/>
  <c r="S45" i="5"/>
  <c r="H45" i="5"/>
  <c r="G45" i="5"/>
  <c r="I45" i="5"/>
  <c r="J31" i="6"/>
  <c r="K31" i="6"/>
  <c r="L31" i="6"/>
  <c r="C31" i="6"/>
  <c r="I31" i="6"/>
  <c r="M31" i="6"/>
  <c r="O31" i="6"/>
  <c r="N31" i="6"/>
  <c r="H31" i="6"/>
  <c r="D31" i="6"/>
  <c r="P31" i="6"/>
  <c r="S31" i="6"/>
  <c r="E31" i="6"/>
  <c r="Q31" i="6"/>
  <c r="F31" i="6"/>
  <c r="R31" i="6"/>
  <c r="G31" i="6"/>
  <c r="D37" i="6"/>
  <c r="P37" i="6"/>
  <c r="E37" i="6"/>
  <c r="Q37" i="6"/>
  <c r="C37" i="6"/>
  <c r="F37" i="6"/>
  <c r="R37" i="6"/>
  <c r="S37" i="6"/>
  <c r="N37" i="6"/>
  <c r="G37" i="6"/>
  <c r="H37" i="6"/>
  <c r="I37" i="6"/>
  <c r="J37" i="6"/>
  <c r="M37" i="6"/>
  <c r="O37" i="6"/>
  <c r="K37" i="6"/>
  <c r="L37" i="6"/>
  <c r="J43" i="6"/>
  <c r="K43" i="6"/>
  <c r="L43" i="6"/>
  <c r="N43" i="6"/>
  <c r="H43" i="6"/>
  <c r="M43" i="6"/>
  <c r="O43" i="6"/>
  <c r="C43" i="6"/>
  <c r="D43" i="6"/>
  <c r="P43" i="6"/>
  <c r="F43" i="6"/>
  <c r="S43" i="6"/>
  <c r="E43" i="6"/>
  <c r="Q43" i="6"/>
  <c r="R43" i="6"/>
  <c r="G43" i="6"/>
  <c r="I43" i="6"/>
  <c r="G34" i="6"/>
  <c r="S34" i="6"/>
  <c r="H34" i="6"/>
  <c r="E34" i="6"/>
  <c r="I34" i="6"/>
  <c r="L34" i="6"/>
  <c r="J34" i="6"/>
  <c r="F34" i="6"/>
  <c r="K34" i="6"/>
  <c r="Q34" i="6"/>
  <c r="R34" i="6"/>
  <c r="M34" i="6"/>
  <c r="P34" i="6"/>
  <c r="N34" i="6"/>
  <c r="D34" i="6"/>
  <c r="C34" i="6"/>
  <c r="O34" i="6"/>
  <c r="C30" i="5"/>
  <c r="O30" i="5"/>
  <c r="N30" i="5"/>
  <c r="D30" i="5"/>
  <c r="P30" i="5"/>
  <c r="E30" i="5"/>
  <c r="Q30" i="5"/>
  <c r="M30" i="5"/>
  <c r="F30" i="5"/>
  <c r="R30" i="5"/>
  <c r="H30" i="5"/>
  <c r="G30" i="5"/>
  <c r="S30" i="5"/>
  <c r="I30" i="5"/>
  <c r="J30" i="5"/>
  <c r="K30" i="5"/>
  <c r="L30" i="5"/>
  <c r="M40" i="6"/>
  <c r="N40" i="6"/>
  <c r="C40" i="6"/>
  <c r="O40" i="6"/>
  <c r="P40" i="6"/>
  <c r="K40" i="6"/>
  <c r="D40" i="6"/>
  <c r="R40" i="6"/>
  <c r="E40" i="6"/>
  <c r="Q40" i="6"/>
  <c r="F40" i="6"/>
  <c r="L40" i="6"/>
  <c r="G40" i="6"/>
  <c r="S40" i="6"/>
  <c r="H40" i="6"/>
  <c r="J40" i="6"/>
  <c r="I40" i="6"/>
  <c r="G34" i="5"/>
  <c r="S34" i="5"/>
  <c r="H34" i="5"/>
  <c r="I34" i="5"/>
  <c r="R34" i="5"/>
  <c r="J34" i="5"/>
  <c r="E34" i="5"/>
  <c r="K34" i="5"/>
  <c r="L34" i="5"/>
  <c r="M34" i="5"/>
  <c r="N34" i="5"/>
  <c r="Q34" i="5"/>
  <c r="C34" i="5"/>
  <c r="O34" i="5"/>
  <c r="D34" i="5"/>
  <c r="P34" i="5"/>
  <c r="F34" i="5"/>
  <c r="M40" i="5"/>
  <c r="C40" i="5"/>
  <c r="N40" i="5"/>
  <c r="O40" i="5"/>
  <c r="F40" i="5"/>
  <c r="D40" i="5"/>
  <c r="P40" i="5"/>
  <c r="R40" i="5"/>
  <c r="E40" i="5"/>
  <c r="Q40" i="5"/>
  <c r="G40" i="5"/>
  <c r="S40" i="5"/>
  <c r="H40" i="5"/>
  <c r="J40" i="5"/>
  <c r="K40" i="5"/>
  <c r="L40" i="5"/>
  <c r="I40" i="5"/>
  <c r="E32" i="6"/>
  <c r="Q32" i="6"/>
  <c r="F32" i="6"/>
  <c r="R32" i="6"/>
  <c r="G32" i="6"/>
  <c r="S32" i="6"/>
  <c r="H32" i="6"/>
  <c r="I32" i="6"/>
  <c r="J32" i="6"/>
  <c r="K32" i="6"/>
  <c r="C32" i="6"/>
  <c r="L32" i="6"/>
  <c r="N32" i="6"/>
  <c r="O32" i="6"/>
  <c r="P32" i="6"/>
  <c r="M32" i="6"/>
  <c r="D32" i="6"/>
  <c r="K38" i="6"/>
  <c r="L38" i="6"/>
  <c r="P38" i="6"/>
  <c r="M38" i="6"/>
  <c r="N38" i="6"/>
  <c r="D38" i="6"/>
  <c r="C38" i="6"/>
  <c r="O38" i="6"/>
  <c r="H38" i="6"/>
  <c r="E38" i="6"/>
  <c r="Q38" i="6"/>
  <c r="F38" i="6"/>
  <c r="R38" i="6"/>
  <c r="G38" i="6"/>
  <c r="I38" i="6"/>
  <c r="S38" i="6"/>
  <c r="J38" i="6"/>
  <c r="E44" i="6"/>
  <c r="Q44" i="6"/>
  <c r="F44" i="6"/>
  <c r="R44" i="6"/>
  <c r="J44" i="6"/>
  <c r="G44" i="6"/>
  <c r="S44" i="6"/>
  <c r="H44" i="6"/>
  <c r="I44" i="6"/>
  <c r="D44" i="6"/>
  <c r="K44" i="6"/>
  <c r="O44" i="6"/>
  <c r="L44" i="6"/>
  <c r="C44" i="6"/>
  <c r="P44" i="6"/>
  <c r="M44" i="6"/>
  <c r="N44" i="6"/>
  <c r="I36" i="5"/>
  <c r="K36" i="5"/>
  <c r="H36" i="5"/>
  <c r="J36" i="5"/>
  <c r="L36" i="5"/>
  <c r="N36" i="5"/>
  <c r="M36" i="5"/>
  <c r="S36" i="5"/>
  <c r="C36" i="5"/>
  <c r="O36" i="5"/>
  <c r="F36" i="5"/>
  <c r="D36" i="5"/>
  <c r="P36" i="5"/>
  <c r="G36" i="5"/>
  <c r="E36" i="5"/>
  <c r="Q36" i="5"/>
  <c r="R36" i="5"/>
  <c r="N35" i="5"/>
  <c r="C35" i="5"/>
  <c r="O35" i="5"/>
  <c r="D35" i="5"/>
  <c r="P35" i="5"/>
  <c r="L35" i="5"/>
  <c r="E35" i="5"/>
  <c r="Q35" i="5"/>
  <c r="G35" i="5"/>
  <c r="F35" i="5"/>
  <c r="R35" i="5"/>
  <c r="S35" i="5"/>
  <c r="H35" i="5"/>
  <c r="I35" i="5"/>
  <c r="M35" i="5"/>
  <c r="J35" i="5"/>
  <c r="K35" i="5"/>
  <c r="H41" i="5"/>
  <c r="J41" i="5"/>
  <c r="S41" i="5"/>
  <c r="I41" i="5"/>
  <c r="K41" i="5"/>
  <c r="F41" i="5"/>
  <c r="L41" i="5"/>
  <c r="M41" i="5"/>
  <c r="N41" i="5"/>
  <c r="C41" i="5"/>
  <c r="O41" i="5"/>
  <c r="D41" i="5"/>
  <c r="P41" i="5"/>
  <c r="Q41" i="5"/>
  <c r="R41" i="5"/>
  <c r="G41" i="5"/>
  <c r="E41" i="5"/>
  <c r="L33" i="6"/>
  <c r="M33" i="6"/>
  <c r="N33" i="6"/>
  <c r="E33" i="6"/>
  <c r="C33" i="6"/>
  <c r="O33" i="6"/>
  <c r="Q33" i="6"/>
  <c r="J33" i="6"/>
  <c r="D33" i="6"/>
  <c r="P33" i="6"/>
  <c r="F33" i="6"/>
  <c r="R33" i="6"/>
  <c r="K33" i="6"/>
  <c r="G33" i="6"/>
  <c r="S33" i="6"/>
  <c r="H33" i="6"/>
  <c r="I33" i="6"/>
  <c r="F39" i="6"/>
  <c r="R39" i="6"/>
  <c r="G39" i="6"/>
  <c r="S39" i="6"/>
  <c r="D39" i="6"/>
  <c r="H39" i="6"/>
  <c r="I39" i="6"/>
  <c r="K39" i="6"/>
  <c r="C39" i="6"/>
  <c r="O39" i="6"/>
  <c r="E39" i="6"/>
  <c r="J39" i="6"/>
  <c r="L39" i="6"/>
  <c r="P39" i="6"/>
  <c r="M39" i="6"/>
  <c r="N39" i="6"/>
  <c r="Q39" i="6"/>
  <c r="L45" i="6"/>
  <c r="M45" i="6"/>
  <c r="N45" i="6"/>
  <c r="O45" i="6"/>
  <c r="P45" i="6"/>
  <c r="E45" i="6"/>
  <c r="I45" i="6"/>
  <c r="K45" i="6"/>
  <c r="C45" i="6"/>
  <c r="D45" i="6"/>
  <c r="Q45" i="6"/>
  <c r="J45" i="6"/>
  <c r="F45" i="6"/>
  <c r="R45" i="6"/>
  <c r="H45" i="6"/>
  <c r="G45" i="6"/>
  <c r="S45" i="6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<sst xmlns="http://schemas.openxmlformats.org/spreadsheetml/2006/main" count="222" uniqueCount="51">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</sst>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/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opLeftCell="M34" zoomScaleNormal="100" workbookViewId="0">
      <selection activeCell="T64" sqref="T64"/>
    </sheetView>
  </sheetViews>
  <sheetFormatPr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47</v>
      </c>
    </row>
    <row r="4" spans="1:19" x14ac:dyDescent="0.25">
      <c r="A4" s="13" t="s">
        <v>16</v>
      </c>
      <c r="B4" s="10" t="s">
        <v>47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0.66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52">
        <v>18</v>
      </c>
      <c r="B9" s="53">
        <v>0.3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52">
        <v>20</v>
      </c>
      <c r="B10" s="53">
        <v>0.4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52">
        <v>22</v>
      </c>
      <c r="B11" s="53">
        <v>0.5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402</v>
      </c>
      <c r="Q11" s="8"/>
      <c r="R11" s="8"/>
      <c r="S11" s="8"/>
    </row>
    <row r="12" spans="1:19" x14ac:dyDescent="0.25">
      <c r="A12" s="52">
        <v>24</v>
      </c>
      <c r="B12" s="53">
        <v>0.6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101</v>
      </c>
      <c r="R12" s="8"/>
      <c r="S12" s="8"/>
    </row>
    <row r="13" spans="1:19" x14ac:dyDescent="0.25">
      <c r="A13" s="52">
        <v>26</v>
      </c>
      <c r="B13" s="53">
        <v>0.7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52">
        <v>28</v>
      </c>
      <c r="B14" s="53">
        <v>0.8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43</v>
      </c>
    </row>
    <row r="15" spans="1:19" x14ac:dyDescent="0.25">
      <c r="A15" s="52">
        <v>30</v>
      </c>
      <c r="B15" s="53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52">
        <v>32</v>
      </c>
      <c r="B16" s="53">
        <v>1.1499999999999999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52">
        <v>34</v>
      </c>
      <c r="B17" s="53">
        <v>1.3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52">
        <v>36</v>
      </c>
      <c r="B18" s="53">
        <v>1.45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52">
        <v>38</v>
      </c>
      <c r="B19" s="53">
        <v>1.65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52">
        <v>40</v>
      </c>
      <c r="B20" s="53">
        <v>1.85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52">
        <v>42</v>
      </c>
      <c r="B21" s="53">
        <v>2.0499999999999998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52">
        <v>44</v>
      </c>
      <c r="B22" s="53">
        <v>2.25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52">
        <v>46</v>
      </c>
      <c r="B23" s="53">
        <v>2.4500000000000002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52">
        <v>48</v>
      </c>
      <c r="B24" s="53">
        <v>2.7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52">
        <v>50</v>
      </c>
      <c r="B25" s="53">
        <v>2.95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52">
        <v>52</v>
      </c>
      <c r="B26" s="53">
        <v>3.2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52">
        <v>54</v>
      </c>
      <c r="B27" s="53">
        <v>3.5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52">
        <v>56</v>
      </c>
      <c r="B28" s="53">
        <v>3.8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52">
        <v>58</v>
      </c>
      <c r="B29" s="53">
        <v>4.0999999999999996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52">
        <v>60</v>
      </c>
      <c r="B30" s="53">
        <v>4.4000000000000004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52">
        <v>62</v>
      </c>
      <c r="B31" s="53">
        <v>4.7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52">
        <v>64</v>
      </c>
      <c r="B32" s="53">
        <v>5.05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52">
        <v>66</v>
      </c>
      <c r="B33" s="53">
        <v>5.4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52">
        <v>68</v>
      </c>
      <c r="B34" s="53">
        <v>5.7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52">
        <v>70</v>
      </c>
      <c r="B35" s="53">
        <v>6.1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52">
        <v>72</v>
      </c>
      <c r="B36" s="53">
        <v>6.5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52">
        <v>74</v>
      </c>
      <c r="B37" s="53">
        <v>6.9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52">
        <v>76</v>
      </c>
      <c r="B38" s="53">
        <v>7.3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52">
        <v>78</v>
      </c>
      <c r="B39" s="53">
        <v>7.7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52">
        <v>80</v>
      </c>
      <c r="B40" s="53">
        <v>8.1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52">
        <v>82</v>
      </c>
      <c r="B41" s="53">
        <v>8.5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52">
        <v>84</v>
      </c>
      <c r="B42" s="53">
        <v>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52">
        <v>86</v>
      </c>
      <c r="B43" s="53">
        <v>9.6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52">
        <v>94</v>
      </c>
      <c r="B44" s="53">
        <v>11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52">
        <v>97</v>
      </c>
      <c r="B45" s="53">
        <v>11.5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0</v>
      </c>
      <c r="D54" s="12">
        <f t="shared" ref="D54:S54" si="0">SUM(D9:D51)</f>
        <v>0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402</v>
      </c>
      <c r="Q54" s="12">
        <f t="shared" si="2"/>
        <v>101</v>
      </c>
      <c r="R54" s="12">
        <f t="shared" si="0"/>
        <v>0</v>
      </c>
      <c r="S54" s="12">
        <f t="shared" si="0"/>
        <v>43</v>
      </c>
      <c r="T54" s="13">
        <f>SUM(C54:S54)</f>
        <v>546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0</v>
      </c>
      <c r="D55" s="20">
        <f t="shared" ref="D55:S55" si="3">ROUND(D54/$B$6, 1)</f>
        <v>0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609.1</v>
      </c>
      <c r="Q55" s="20">
        <f t="shared" si="5"/>
        <v>153</v>
      </c>
      <c r="R55" s="20">
        <f t="shared" si="3"/>
        <v>0</v>
      </c>
      <c r="S55" s="20">
        <f t="shared" si="3"/>
        <v>65.2</v>
      </c>
      <c r="T55" s="21">
        <f>ROUND(SUM(C55:S55),0)</f>
        <v>827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0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</v>
      </c>
      <c r="J56" s="22">
        <f>ROUND('Berechnungen Grundflaeche'!J53, 2)</f>
        <v>0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15.28</v>
      </c>
      <c r="Q56" s="22">
        <f>ROUND('Berechnungen Grundflaeche'!Q53, 2)</f>
        <v>4.57</v>
      </c>
      <c r="R56" s="22">
        <f>ROUND('Berechnungen Grundflaeche'!R53, 2)</f>
        <v>0</v>
      </c>
      <c r="S56" s="22">
        <f>ROUND('Berechnungen Grundflaeche'!S53, 2)</f>
        <v>2.65</v>
      </c>
      <c r="T56" s="23">
        <f>ROUND('Berechnungen Grundflaeche'!T53,1)</f>
        <v>22.5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0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</v>
      </c>
      <c r="J57" s="22">
        <f>ROUND('Berechnungen Grundflaeche'!J54, 2)</f>
        <v>0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23.15</v>
      </c>
      <c r="Q57" s="22">
        <f>ROUND('Berechnungen Grundflaeche'!Q54, 2)</f>
        <v>6.92</v>
      </c>
      <c r="R57" s="22">
        <f>ROUND('Berechnungen Grundflaeche'!R54, 2)</f>
        <v>0</v>
      </c>
      <c r="S57" s="22">
        <f>ROUND('Berechnungen Grundflaeche'!S54, 2)</f>
        <v>4.01</v>
      </c>
      <c r="T57" s="23">
        <f>ROUND('Berechnungen Grundflaeche'!T54, 1)</f>
        <v>34.1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68</v>
      </c>
      <c r="Q58" s="24">
        <f>ROUND(100 * 'Berechnungen Grundflaeche'!Q55,0)</f>
        <v>20</v>
      </c>
      <c r="R58" s="24">
        <f>ROUND(100 * 'Berechnungen Grundflaeche'!R55,0)</f>
        <v>0</v>
      </c>
      <c r="S58" s="24">
        <f>ROUND(100 * 'Berechnungen Grundflaeche'!S55,0)</f>
        <v>12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0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201</v>
      </c>
      <c r="Q59" s="26">
        <f>ROUND('Berechnungen Vorrat'!Q53, 1)</f>
        <v>60.6</v>
      </c>
      <c r="R59" s="26">
        <f>ROUND('Berechnungen Vorrat'!R53, 1)</f>
        <v>0</v>
      </c>
      <c r="S59" s="26">
        <f>ROUND('Berechnungen Vorrat'!S53, 1)</f>
        <v>34.4</v>
      </c>
      <c r="T59" s="27">
        <f>ROUND('Berechnungen Vorrat'!T53, 0)</f>
        <v>296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0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304.5</v>
      </c>
      <c r="Q60" s="26">
        <f>ROUND('Berechnungen Vorrat'!Q54, 1)</f>
        <v>91.8</v>
      </c>
      <c r="R60" s="26">
        <f>ROUND('Berechnungen Vorrat'!R54, 1)</f>
        <v>0</v>
      </c>
      <c r="S60" s="26">
        <f>ROUND('Berechnungen Vorrat'!S54, 1)</f>
        <v>52.1</v>
      </c>
      <c r="T60" s="27">
        <f>ROUND('Berechnungen Vorrat'!T54, 0)</f>
        <v>448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68</v>
      </c>
      <c r="Q61" s="24">
        <f>ROUND(100 * 'Berechnungen Vorrat'!Q55, 0)</f>
        <v>20</v>
      </c>
      <c r="R61" s="24">
        <f>ROUND(100 * 'Berechnungen Vorrat'!R55, 0)</f>
        <v>0</v>
      </c>
      <c r="S61" s="24">
        <f>ROUND(100 * 'Berechnungen Vorrat'!S55, 0)</f>
        <v>12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tabSelected="1" zoomScale="55" zoomScaleNormal="55" workbookViewId="0">
      <selection activeCell="M33" sqref="M33"/>
    </sheetView>
  </sheetViews>
  <sheetFormatPr defaultRowHeight="15.75" x14ac:dyDescent="0.25"/>
  <sheetData>
    <row r="1" spans="1:21" ht="21" x14ac:dyDescent="0.35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x14ac:dyDescent="0.25">
      <c r="A3" s="37" t="s">
        <v>15</v>
      </c>
      <c r="B3" s="34" t="s">
        <v>47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A4" s="37" t="s">
        <v>16</v>
      </c>
      <c r="B4" s="34" t="s">
        <v>47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7" t="s">
        <v>17</v>
      </c>
      <c r="B5" s="34" t="s">
        <v>47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x14ac:dyDescent="0.25">
      <c r="A6" s="37" t="s">
        <v>18</v>
      </c>
      <c r="B6" s="30">
        <v>0.66</v>
      </c>
      <c r="C6" s="37" t="s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94.5" x14ac:dyDescent="0.25">
      <c r="A8" s="38" t="s">
        <v>20</v>
      </c>
      <c r="B8" s="39" t="s">
        <v>1</v>
      </c>
      <c r="C8" s="39" t="s">
        <v>2</v>
      </c>
      <c r="D8" s="39" t="s">
        <v>14</v>
      </c>
      <c r="E8" s="39" t="s">
        <v>3</v>
      </c>
      <c r="F8" s="39" t="s">
        <v>43</v>
      </c>
      <c r="G8" s="39" t="s">
        <v>48</v>
      </c>
      <c r="H8" s="39" t="s">
        <v>13</v>
      </c>
      <c r="I8" s="39" t="s">
        <v>5</v>
      </c>
      <c r="J8" s="39" t="s">
        <v>6</v>
      </c>
      <c r="K8" s="39" t="s">
        <v>7</v>
      </c>
      <c r="L8" s="39" t="s">
        <v>8</v>
      </c>
      <c r="M8" s="39" t="s">
        <v>9</v>
      </c>
      <c r="N8" s="39" t="s">
        <v>10</v>
      </c>
      <c r="O8" s="39" t="s">
        <v>11</v>
      </c>
      <c r="P8" s="39" t="s">
        <v>49</v>
      </c>
      <c r="Q8" s="39" t="s">
        <v>50</v>
      </c>
      <c r="R8" s="39" t="s">
        <v>12</v>
      </c>
      <c r="S8" s="39" t="s">
        <v>4</v>
      </c>
      <c r="T8" s="36"/>
      <c r="U8" s="36"/>
    </row>
    <row r="9" spans="1:21" s="29" customFormat="1" x14ac:dyDescent="0.25">
      <c r="A9" s="38">
        <v>16</v>
      </c>
      <c r="B9" s="39">
        <v>0.2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>
        <v>43</v>
      </c>
      <c r="Q9" s="54">
        <v>13</v>
      </c>
      <c r="R9" s="28"/>
      <c r="S9" s="54">
        <v>10</v>
      </c>
      <c r="T9" s="36"/>
      <c r="U9" s="36"/>
    </row>
    <row r="10" spans="1:21" x14ac:dyDescent="0.25">
      <c r="A10" s="52">
        <v>18</v>
      </c>
      <c r="B10" s="53">
        <v>0.3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>
        <v>60</v>
      </c>
      <c r="Q10" s="32">
        <v>14</v>
      </c>
      <c r="R10" s="31"/>
      <c r="S10" s="32">
        <v>11</v>
      </c>
      <c r="T10" s="36"/>
      <c r="U10" s="36"/>
    </row>
    <row r="11" spans="1:21" x14ac:dyDescent="0.25">
      <c r="A11" s="52">
        <v>20</v>
      </c>
      <c r="B11" s="53">
        <v>0.4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56</v>
      </c>
      <c r="Q11" s="32">
        <v>9</v>
      </c>
      <c r="R11" s="32"/>
      <c r="S11" s="32">
        <v>6</v>
      </c>
      <c r="T11" s="36"/>
      <c r="U11" s="36"/>
    </row>
    <row r="12" spans="1:21" x14ac:dyDescent="0.25">
      <c r="A12" s="52">
        <v>22</v>
      </c>
      <c r="B12" s="53">
        <v>0.5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</v>
      </c>
      <c r="Q12" s="32">
        <v>20</v>
      </c>
      <c r="R12" s="32"/>
      <c r="S12" s="32">
        <v>4</v>
      </c>
      <c r="T12" s="36"/>
      <c r="U12" s="36"/>
    </row>
    <row r="13" spans="1:21" x14ac:dyDescent="0.25">
      <c r="A13" s="52">
        <v>24</v>
      </c>
      <c r="B13" s="53">
        <v>0.6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48</v>
      </c>
      <c r="Q13" s="32">
        <v>20</v>
      </c>
      <c r="R13" s="32"/>
      <c r="S13" s="32">
        <v>1</v>
      </c>
      <c r="T13" s="36"/>
      <c r="U13" s="36"/>
    </row>
    <row r="14" spans="1:21" x14ac:dyDescent="0.25">
      <c r="A14" s="52">
        <v>26</v>
      </c>
      <c r="B14" s="53">
        <v>0.7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40</v>
      </c>
      <c r="Q14" s="32">
        <v>8</v>
      </c>
      <c r="R14" s="32"/>
      <c r="S14" s="32">
        <v>2</v>
      </c>
      <c r="T14" s="36"/>
      <c r="U14" s="36"/>
    </row>
    <row r="15" spans="1:21" x14ac:dyDescent="0.25">
      <c r="A15" s="52">
        <v>28</v>
      </c>
      <c r="B15" s="53">
        <v>0.8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35</v>
      </c>
      <c r="Q15" s="32">
        <v>6</v>
      </c>
      <c r="R15" s="32"/>
      <c r="S15" s="32">
        <v>3</v>
      </c>
      <c r="T15" s="36"/>
      <c r="U15" s="36"/>
    </row>
    <row r="16" spans="1:21" x14ac:dyDescent="0.25">
      <c r="A16" s="52">
        <v>30</v>
      </c>
      <c r="B16" s="53">
        <v>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32</v>
      </c>
      <c r="Q16" s="32">
        <v>3</v>
      </c>
      <c r="R16" s="32"/>
      <c r="S16" s="32">
        <v>3</v>
      </c>
      <c r="T16" s="36"/>
      <c r="U16" s="36"/>
    </row>
    <row r="17" spans="1:21" x14ac:dyDescent="0.25">
      <c r="A17" s="52">
        <v>32</v>
      </c>
      <c r="B17" s="53">
        <v>1.1499999999999999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13</v>
      </c>
      <c r="Q17" s="32">
        <v>3</v>
      </c>
      <c r="R17" s="32"/>
      <c r="S17" s="32">
        <v>2</v>
      </c>
      <c r="T17" s="36"/>
      <c r="U17" s="36"/>
    </row>
    <row r="18" spans="1:21" x14ac:dyDescent="0.25">
      <c r="A18" s="52">
        <v>34</v>
      </c>
      <c r="B18" s="53">
        <v>1.3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11</v>
      </c>
      <c r="Q18" s="32">
        <v>2</v>
      </c>
      <c r="R18" s="32"/>
      <c r="S18" s="32">
        <v>0</v>
      </c>
      <c r="T18" s="36"/>
      <c r="U18" s="36"/>
    </row>
    <row r="19" spans="1:21" x14ac:dyDescent="0.25">
      <c r="A19" s="52">
        <v>36</v>
      </c>
      <c r="B19" s="53">
        <v>1.45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8</v>
      </c>
      <c r="Q19" s="32">
        <v>0</v>
      </c>
      <c r="R19" s="32"/>
      <c r="S19" s="32">
        <v>0</v>
      </c>
      <c r="T19" s="36"/>
      <c r="U19" s="36"/>
    </row>
    <row r="20" spans="1:21" x14ac:dyDescent="0.25">
      <c r="A20" s="52">
        <v>38</v>
      </c>
      <c r="B20" s="53">
        <v>1.65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5</v>
      </c>
      <c r="Q20" s="32">
        <v>0</v>
      </c>
      <c r="R20" s="32"/>
      <c r="S20" s="32">
        <v>1</v>
      </c>
      <c r="T20" s="36"/>
      <c r="U20" s="36"/>
    </row>
    <row r="21" spans="1:21" x14ac:dyDescent="0.25">
      <c r="A21" s="52">
        <v>40</v>
      </c>
      <c r="B21" s="53">
        <v>1.85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</v>
      </c>
      <c r="Q21" s="32">
        <v>1</v>
      </c>
      <c r="R21" s="32"/>
      <c r="S21" s="55"/>
      <c r="T21" s="36"/>
      <c r="U21" s="36"/>
    </row>
    <row r="22" spans="1:21" x14ac:dyDescent="0.25">
      <c r="A22" s="52">
        <v>42</v>
      </c>
      <c r="B22" s="53">
        <v>2.0499999999999998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0</v>
      </c>
      <c r="R22" s="32"/>
      <c r="S22" s="32"/>
      <c r="T22" s="36"/>
      <c r="U22" s="36"/>
    </row>
    <row r="23" spans="1:21" x14ac:dyDescent="0.25">
      <c r="A23" s="52">
        <v>44</v>
      </c>
      <c r="B23" s="53">
        <v>2.25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2</v>
      </c>
      <c r="Q23" s="32"/>
      <c r="R23" s="32"/>
      <c r="S23" s="32"/>
      <c r="T23" s="36"/>
      <c r="U23" s="36"/>
    </row>
    <row r="24" spans="1:21" x14ac:dyDescent="0.25">
      <c r="A24" s="52">
        <v>46</v>
      </c>
      <c r="B24" s="53">
        <v>2.4500000000000002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0</v>
      </c>
      <c r="Q24" s="32"/>
      <c r="R24" s="32"/>
      <c r="S24" s="32"/>
      <c r="T24" s="36"/>
      <c r="U24" s="36"/>
    </row>
    <row r="25" spans="1:21" x14ac:dyDescent="0.25">
      <c r="A25" s="52">
        <v>48</v>
      </c>
      <c r="B25" s="53">
        <v>2.7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1</v>
      </c>
      <c r="Q25" s="32"/>
      <c r="R25" s="32"/>
      <c r="S25" s="32"/>
      <c r="T25" s="36"/>
      <c r="U25" s="36"/>
    </row>
    <row r="26" spans="1:21" x14ac:dyDescent="0.25">
      <c r="A26" s="52">
        <v>50</v>
      </c>
      <c r="B26" s="53">
        <v>2.95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1</v>
      </c>
      <c r="Q26" s="32"/>
      <c r="R26" s="32"/>
      <c r="S26" s="32"/>
      <c r="T26" s="36"/>
      <c r="U26" s="36"/>
    </row>
    <row r="27" spans="1:21" x14ac:dyDescent="0.25">
      <c r="A27" s="52">
        <v>52</v>
      </c>
      <c r="B27" s="53">
        <v>3.2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6"/>
      <c r="U27" s="36"/>
    </row>
    <row r="28" spans="1:21" x14ac:dyDescent="0.25">
      <c r="A28" s="52">
        <v>54</v>
      </c>
      <c r="B28" s="53">
        <v>3.5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6"/>
      <c r="U28" s="36"/>
    </row>
    <row r="29" spans="1:21" x14ac:dyDescent="0.25">
      <c r="A29" s="52">
        <v>56</v>
      </c>
      <c r="B29" s="53">
        <v>3.8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6"/>
      <c r="U29" s="36"/>
    </row>
    <row r="30" spans="1:21" x14ac:dyDescent="0.25">
      <c r="A30" s="52">
        <v>58</v>
      </c>
      <c r="B30" s="53">
        <v>4.0999999999999996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6"/>
      <c r="U30" s="36"/>
    </row>
    <row r="31" spans="1:21" x14ac:dyDescent="0.25">
      <c r="A31" s="52">
        <v>60</v>
      </c>
      <c r="B31" s="53">
        <v>4.4000000000000004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6"/>
      <c r="U31" s="36"/>
    </row>
    <row r="32" spans="1:21" x14ac:dyDescent="0.25">
      <c r="A32" s="52">
        <v>62</v>
      </c>
      <c r="B32" s="53">
        <v>4.7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6"/>
      <c r="U32" s="36"/>
    </row>
    <row r="33" spans="1:21" x14ac:dyDescent="0.25">
      <c r="A33" s="52">
        <v>64</v>
      </c>
      <c r="B33" s="53">
        <v>5.05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6"/>
      <c r="U33" s="36"/>
    </row>
    <row r="34" spans="1:21" x14ac:dyDescent="0.25">
      <c r="A34" s="52">
        <v>66</v>
      </c>
      <c r="B34" s="53">
        <v>5.4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6"/>
      <c r="U34" s="36"/>
    </row>
    <row r="35" spans="1:21" x14ac:dyDescent="0.25">
      <c r="A35" s="52">
        <v>68</v>
      </c>
      <c r="B35" s="53">
        <v>5.7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6"/>
      <c r="U35" s="36"/>
    </row>
    <row r="36" spans="1:21" x14ac:dyDescent="0.25">
      <c r="A36" s="52">
        <v>70</v>
      </c>
      <c r="B36" s="53">
        <v>6.1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6"/>
      <c r="U36" s="36"/>
    </row>
    <row r="37" spans="1:21" x14ac:dyDescent="0.25">
      <c r="A37" s="52">
        <v>72</v>
      </c>
      <c r="B37" s="53">
        <v>6.5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6"/>
      <c r="U37" s="36"/>
    </row>
    <row r="38" spans="1:21" x14ac:dyDescent="0.25">
      <c r="A38" s="52">
        <v>74</v>
      </c>
      <c r="B38" s="53">
        <v>6.9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6"/>
      <c r="U38" s="36"/>
    </row>
    <row r="39" spans="1:21" x14ac:dyDescent="0.25">
      <c r="A39" s="52">
        <v>76</v>
      </c>
      <c r="B39" s="53">
        <v>7.3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6"/>
      <c r="U39" s="36"/>
    </row>
    <row r="40" spans="1:21" x14ac:dyDescent="0.25">
      <c r="A40" s="52">
        <v>78</v>
      </c>
      <c r="B40" s="53">
        <v>7.7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6"/>
      <c r="U40" s="36"/>
    </row>
    <row r="41" spans="1:21" x14ac:dyDescent="0.25">
      <c r="A41" s="52">
        <v>80</v>
      </c>
      <c r="B41" s="53">
        <v>8.1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6"/>
      <c r="U41" s="36"/>
    </row>
    <row r="42" spans="1:21" x14ac:dyDescent="0.25">
      <c r="A42" s="52">
        <v>82</v>
      </c>
      <c r="B42" s="53">
        <v>8.5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6"/>
      <c r="U42" s="36"/>
    </row>
    <row r="43" spans="1:21" x14ac:dyDescent="0.25">
      <c r="A43" s="52">
        <v>84</v>
      </c>
      <c r="B43" s="53">
        <v>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6"/>
      <c r="U43" s="36"/>
    </row>
    <row r="44" spans="1:21" x14ac:dyDescent="0.25">
      <c r="A44" s="52">
        <v>86</v>
      </c>
      <c r="B44" s="53">
        <v>9.6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6"/>
      <c r="U44" s="36"/>
    </row>
    <row r="45" spans="1:21" x14ac:dyDescent="0.25">
      <c r="A45" s="52">
        <v>94</v>
      </c>
      <c r="B45" s="53">
        <v>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6"/>
      <c r="U45" s="36"/>
    </row>
    <row r="46" spans="1:21" x14ac:dyDescent="0.25">
      <c r="A46" s="52">
        <v>97</v>
      </c>
      <c r="B46" s="53">
        <v>11.5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6"/>
      <c r="U46" s="36"/>
    </row>
    <row r="47" spans="1:2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6"/>
      <c r="U47" s="36"/>
    </row>
    <row r="48" spans="1:2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6"/>
      <c r="U48" s="36"/>
    </row>
    <row r="49" spans="1:2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6"/>
      <c r="U49" s="36"/>
    </row>
    <row r="50" spans="1:2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6"/>
      <c r="U50" s="36"/>
    </row>
    <row r="51" spans="1:2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6"/>
      <c r="U51" s="36"/>
    </row>
    <row r="52" spans="1:2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40"/>
      <c r="B54" s="40"/>
      <c r="C54" s="41" t="s">
        <v>2</v>
      </c>
      <c r="D54" s="41" t="s">
        <v>14</v>
      </c>
      <c r="E54" s="41" t="s">
        <v>3</v>
      </c>
      <c r="F54" s="41" t="s">
        <v>43</v>
      </c>
      <c r="G54" s="41" t="s">
        <v>48</v>
      </c>
      <c r="H54" s="41" t="s">
        <v>13</v>
      </c>
      <c r="I54" s="41" t="s">
        <v>5</v>
      </c>
      <c r="J54" s="41" t="s">
        <v>6</v>
      </c>
      <c r="K54" s="41" t="s">
        <v>7</v>
      </c>
      <c r="L54" s="41" t="s">
        <v>8</v>
      </c>
      <c r="M54" s="41" t="s">
        <v>9</v>
      </c>
      <c r="N54" s="41" t="s">
        <v>10</v>
      </c>
      <c r="O54" s="41" t="s">
        <v>11</v>
      </c>
      <c r="P54" s="41" t="s">
        <v>49</v>
      </c>
      <c r="Q54" s="41" t="s">
        <v>50</v>
      </c>
      <c r="R54" s="41" t="s">
        <v>12</v>
      </c>
      <c r="S54" s="41" t="s">
        <v>4</v>
      </c>
      <c r="T54" s="42" t="s">
        <v>22</v>
      </c>
      <c r="U54" s="43" t="s">
        <v>39</v>
      </c>
    </row>
    <row r="55" spans="1:21" x14ac:dyDescent="0.25">
      <c r="A55" s="37" t="s">
        <v>21</v>
      </c>
      <c r="B55" s="37" t="s">
        <v>23</v>
      </c>
      <c r="C55" s="36">
        <f>SUM(C10:C52)</f>
        <v>0</v>
      </c>
      <c r="D55" s="36">
        <f t="shared" ref="D55:S55" si="0">SUM(D10:D52)</f>
        <v>0</v>
      </c>
      <c r="E55" s="36">
        <f t="shared" si="0"/>
        <v>0</v>
      </c>
      <c r="F55" s="36">
        <f t="shared" si="0"/>
        <v>0</v>
      </c>
      <c r="G55" s="36">
        <f t="shared" si="0"/>
        <v>0</v>
      </c>
      <c r="H55" s="36">
        <f t="shared" si="0"/>
        <v>0</v>
      </c>
      <c r="I55" s="36">
        <f t="shared" si="0"/>
        <v>0</v>
      </c>
      <c r="J55" s="36">
        <f t="shared" si="0"/>
        <v>0</v>
      </c>
      <c r="K55" s="36">
        <f t="shared" si="0"/>
        <v>0</v>
      </c>
      <c r="L55" s="36">
        <f t="shared" si="0"/>
        <v>0</v>
      </c>
      <c r="M55" s="36">
        <f t="shared" si="0"/>
        <v>0</v>
      </c>
      <c r="N55" s="36">
        <f t="shared" si="0"/>
        <v>0</v>
      </c>
      <c r="O55" s="36">
        <f t="shared" si="0"/>
        <v>0</v>
      </c>
      <c r="P55" s="36">
        <f>SUM(P9:P52)</f>
        <v>402</v>
      </c>
      <c r="Q55" s="36">
        <f>SUM(Q9:Q52)</f>
        <v>99</v>
      </c>
      <c r="R55" s="36">
        <f t="shared" si="0"/>
        <v>0</v>
      </c>
      <c r="S55" s="36">
        <f>SUM(S9:S52)</f>
        <v>43</v>
      </c>
      <c r="T55" s="37">
        <f>SUM(C55:S55)</f>
        <v>544</v>
      </c>
      <c r="U55" s="37" t="s">
        <v>35</v>
      </c>
    </row>
    <row r="56" spans="1:21" x14ac:dyDescent="0.25">
      <c r="A56" s="43"/>
      <c r="B56" s="43" t="s">
        <v>26</v>
      </c>
      <c r="C56" s="44">
        <f>ROUND(C55/$B$6, 1)</f>
        <v>0</v>
      </c>
      <c r="D56" s="44">
        <f t="shared" ref="D56:S56" si="1">ROUND(D55/$B$6, 1)</f>
        <v>0</v>
      </c>
      <c r="E56" s="44">
        <f t="shared" si="1"/>
        <v>0</v>
      </c>
      <c r="F56" s="44">
        <f t="shared" si="1"/>
        <v>0</v>
      </c>
      <c r="G56" s="44">
        <f t="shared" si="1"/>
        <v>0</v>
      </c>
      <c r="H56" s="44">
        <f t="shared" si="1"/>
        <v>0</v>
      </c>
      <c r="I56" s="44">
        <f t="shared" si="1"/>
        <v>0</v>
      </c>
      <c r="J56" s="44">
        <f t="shared" si="1"/>
        <v>0</v>
      </c>
      <c r="K56" s="44">
        <f t="shared" si="1"/>
        <v>0</v>
      </c>
      <c r="L56" s="44">
        <f t="shared" si="1"/>
        <v>0</v>
      </c>
      <c r="M56" s="44">
        <f t="shared" si="1"/>
        <v>0</v>
      </c>
      <c r="N56" s="44">
        <f t="shared" si="1"/>
        <v>0</v>
      </c>
      <c r="O56" s="44">
        <f t="shared" si="1"/>
        <v>0</v>
      </c>
      <c r="P56" s="44">
        <f t="shared" si="1"/>
        <v>609.1</v>
      </c>
      <c r="Q56" s="44">
        <f t="shared" si="1"/>
        <v>150</v>
      </c>
      <c r="R56" s="44">
        <f t="shared" si="1"/>
        <v>0</v>
      </c>
      <c r="S56" s="44">
        <f t="shared" si="1"/>
        <v>65.2</v>
      </c>
      <c r="T56" s="45">
        <f>ROUND(SUM(C56:S56),0)</f>
        <v>824</v>
      </c>
      <c r="U56" s="43" t="s">
        <v>36</v>
      </c>
    </row>
    <row r="57" spans="1:21" ht="18" x14ac:dyDescent="0.25">
      <c r="A57" s="37" t="s">
        <v>40</v>
      </c>
      <c r="B57" s="37" t="s">
        <v>23</v>
      </c>
      <c r="C57" s="46">
        <f>ROUND('Berechnungen Grundflaeche'!C53, 2)</f>
        <v>0</v>
      </c>
      <c r="D57" s="46">
        <f>ROUND('Berechnungen Grundflaeche'!D53, 2)</f>
        <v>0</v>
      </c>
      <c r="E57" s="46">
        <f>ROUND('Berechnungen Grundflaeche'!E53, 2)</f>
        <v>0</v>
      </c>
      <c r="F57" s="46">
        <f>ROUND('Berechnungen Grundflaeche'!F53, 2)</f>
        <v>0</v>
      </c>
      <c r="G57" s="46">
        <f>ROUND('Berechnungen Grundflaeche'!G53, 2)</f>
        <v>0</v>
      </c>
      <c r="H57" s="46">
        <f>ROUND('Berechnungen Grundflaeche'!H53, 2)</f>
        <v>0</v>
      </c>
      <c r="I57" s="46">
        <f>ROUND('Berechnungen Grundflaeche'!I53, 2)</f>
        <v>0</v>
      </c>
      <c r="J57" s="46">
        <f>ROUND('Berechnungen Grundflaeche'!J53, 2)</f>
        <v>0</v>
      </c>
      <c r="K57" s="46">
        <f>ROUND('Berechnungen Grundflaeche'!K53, 2)</f>
        <v>0</v>
      </c>
      <c r="L57" s="46">
        <f>ROUND('Berechnungen Grundflaeche'!L53, 2)</f>
        <v>0</v>
      </c>
      <c r="M57" s="46">
        <f>ROUND('Berechnungen Grundflaeche'!M53, 2)</f>
        <v>0</v>
      </c>
      <c r="N57" s="46">
        <f>ROUND('Berechnungen Grundflaeche'!N53, 2)</f>
        <v>0</v>
      </c>
      <c r="O57" s="46">
        <f>ROUND('Berechnungen Grundflaeche'!O53, 2)</f>
        <v>0</v>
      </c>
      <c r="P57" s="46">
        <f>ROUND('Berechnungen Grundflaeche'!P53, 2)</f>
        <v>15.28</v>
      </c>
      <c r="Q57" s="46">
        <f>ROUND('Berechnungen Grundflaeche'!Q53, 2)</f>
        <v>4.57</v>
      </c>
      <c r="R57" s="46">
        <f>ROUND('Berechnungen Grundflaeche'!R53, 2)</f>
        <v>0</v>
      </c>
      <c r="S57" s="46">
        <f>ROUND('Berechnungen Grundflaeche'!S53, 2)</f>
        <v>2.65</v>
      </c>
      <c r="T57" s="47">
        <f>ROUND('Berechnungen Grundflaeche'!T53,1)</f>
        <v>22.5</v>
      </c>
      <c r="U57" s="37" t="s">
        <v>41</v>
      </c>
    </row>
    <row r="58" spans="1:21" ht="18" x14ac:dyDescent="0.25">
      <c r="A58" s="37"/>
      <c r="B58" s="37" t="s">
        <v>26</v>
      </c>
      <c r="C58" s="46">
        <f>ROUND('Berechnungen Grundflaeche'!C54, 2)</f>
        <v>0</v>
      </c>
      <c r="D58" s="46">
        <f>ROUND('Berechnungen Grundflaeche'!D54, 2)</f>
        <v>0</v>
      </c>
      <c r="E58" s="46">
        <f>ROUND('Berechnungen Grundflaeche'!E54, 2)</f>
        <v>0</v>
      </c>
      <c r="F58" s="46">
        <f>ROUND('Berechnungen Grundflaeche'!F54, 2)</f>
        <v>0</v>
      </c>
      <c r="G58" s="46">
        <f>ROUND('Berechnungen Grundflaeche'!G54, 2)</f>
        <v>0</v>
      </c>
      <c r="H58" s="46">
        <f>ROUND('Berechnungen Grundflaeche'!H54, 2)</f>
        <v>0</v>
      </c>
      <c r="I58" s="46">
        <f>ROUND('Berechnungen Grundflaeche'!I54, 2)</f>
        <v>0</v>
      </c>
      <c r="J58" s="46">
        <f>ROUND('Berechnungen Grundflaeche'!J54, 2)</f>
        <v>0</v>
      </c>
      <c r="K58" s="46">
        <f>ROUND('Berechnungen Grundflaeche'!K54, 2)</f>
        <v>0</v>
      </c>
      <c r="L58" s="46">
        <f>ROUND('Berechnungen Grundflaeche'!L54, 2)</f>
        <v>0</v>
      </c>
      <c r="M58" s="46">
        <f>ROUND('Berechnungen Grundflaeche'!M54, 2)</f>
        <v>0</v>
      </c>
      <c r="N58" s="46">
        <f>ROUND('Berechnungen Grundflaeche'!N54, 2)</f>
        <v>0</v>
      </c>
      <c r="O58" s="46">
        <f>ROUND('Berechnungen Grundflaeche'!O54, 2)</f>
        <v>0</v>
      </c>
      <c r="P58" s="46">
        <f>ROUND('Berechnungen Grundflaeche'!P54, 2)</f>
        <v>23.15</v>
      </c>
      <c r="Q58" s="46">
        <f>ROUND('Berechnungen Grundflaeche'!Q54, 2)</f>
        <v>6.92</v>
      </c>
      <c r="R58" s="46">
        <f>ROUND('Berechnungen Grundflaeche'!R54, 2)</f>
        <v>0</v>
      </c>
      <c r="S58" s="46">
        <f>ROUND('Berechnungen Grundflaeche'!S54, 2)</f>
        <v>4.01</v>
      </c>
      <c r="T58" s="47">
        <f>ROUND('Berechnungen Grundflaeche'!T54, 1)</f>
        <v>34.1</v>
      </c>
      <c r="U58" s="37" t="s">
        <v>42</v>
      </c>
    </row>
    <row r="59" spans="1:21" x14ac:dyDescent="0.25">
      <c r="A59" s="43"/>
      <c r="B59" s="43" t="s">
        <v>27</v>
      </c>
      <c r="C59" s="48">
        <f>ROUND(100 * 'Berechnungen Grundflaeche'!C55,0)</f>
        <v>0</v>
      </c>
      <c r="D59" s="48">
        <f>ROUND(100 * 'Berechnungen Grundflaeche'!D55,0)</f>
        <v>0</v>
      </c>
      <c r="E59" s="48">
        <f>ROUND(100 * 'Berechnungen Grundflaeche'!E55,0)</f>
        <v>0</v>
      </c>
      <c r="F59" s="48">
        <f>ROUND(100 * 'Berechnungen Grundflaeche'!F55,0)</f>
        <v>0</v>
      </c>
      <c r="G59" s="48">
        <f>ROUND(100 * 'Berechnungen Grundflaeche'!G55,0)</f>
        <v>0</v>
      </c>
      <c r="H59" s="48">
        <f>ROUND(100 * 'Berechnungen Grundflaeche'!H55,0)</f>
        <v>0</v>
      </c>
      <c r="I59" s="48">
        <f>ROUND(100 * 'Berechnungen Grundflaeche'!I55,0)</f>
        <v>0</v>
      </c>
      <c r="J59" s="48">
        <f>ROUND(100 * 'Berechnungen Grundflaeche'!J55,0)</f>
        <v>0</v>
      </c>
      <c r="K59" s="48">
        <f>ROUND(100 * 'Berechnungen Grundflaeche'!K55,0)</f>
        <v>0</v>
      </c>
      <c r="L59" s="48">
        <f>ROUND(100 * 'Berechnungen Grundflaeche'!L55,0)</f>
        <v>0</v>
      </c>
      <c r="M59" s="48">
        <f>ROUND(100 * 'Berechnungen Grundflaeche'!M55,0)</f>
        <v>0</v>
      </c>
      <c r="N59" s="48">
        <f>ROUND(100 * 'Berechnungen Grundflaeche'!N55,0)</f>
        <v>0</v>
      </c>
      <c r="O59" s="48">
        <f>ROUND(100 * 'Berechnungen Grundflaeche'!O55,0)</f>
        <v>0</v>
      </c>
      <c r="P59" s="48">
        <f>ROUND(100 * 'Berechnungen Grundflaeche'!P55,0)</f>
        <v>68</v>
      </c>
      <c r="Q59" s="48">
        <f>ROUND(100 * 'Berechnungen Grundflaeche'!Q55,0)</f>
        <v>20</v>
      </c>
      <c r="R59" s="48">
        <f>ROUND(100 * 'Berechnungen Grundflaeche'!R55,0)</f>
        <v>0</v>
      </c>
      <c r="S59" s="48">
        <f>ROUND(100 * 'Berechnungen Grundflaeche'!S55,0)</f>
        <v>12</v>
      </c>
      <c r="T59" s="49"/>
      <c r="U59" s="43" t="s">
        <v>44</v>
      </c>
    </row>
    <row r="60" spans="1:21" x14ac:dyDescent="0.25">
      <c r="A60" s="37" t="s">
        <v>46</v>
      </c>
      <c r="B60" s="37" t="s">
        <v>23</v>
      </c>
      <c r="C60" s="50">
        <f>ROUND('Berechnungen Vorrat'!C53, 1)</f>
        <v>0</v>
      </c>
      <c r="D60" s="50">
        <f>ROUND('Berechnungen Vorrat'!D53, 1)</f>
        <v>0</v>
      </c>
      <c r="E60" s="50">
        <f>ROUND('Berechnungen Vorrat'!E53, 1)</f>
        <v>0</v>
      </c>
      <c r="F60" s="50">
        <f>ROUND('Berechnungen Vorrat'!F53, 1)</f>
        <v>0</v>
      </c>
      <c r="G60" s="50">
        <f>ROUND('Berechnungen Vorrat'!G53, 1)</f>
        <v>0</v>
      </c>
      <c r="H60" s="50">
        <f>ROUND('Berechnungen Vorrat'!H53, 1)</f>
        <v>0</v>
      </c>
      <c r="I60" s="50">
        <f>ROUND('Berechnungen Vorrat'!I53, 1)</f>
        <v>0</v>
      </c>
      <c r="J60" s="50">
        <f>ROUND('Berechnungen Vorrat'!J53, 1)</f>
        <v>0</v>
      </c>
      <c r="K60" s="50">
        <f>ROUND('Berechnungen Vorrat'!K53, 1)</f>
        <v>0</v>
      </c>
      <c r="L60" s="50">
        <f>ROUND('Berechnungen Vorrat'!L53, 1)</f>
        <v>0</v>
      </c>
      <c r="M60" s="50">
        <f>ROUND('Berechnungen Vorrat'!M53, 1)</f>
        <v>0</v>
      </c>
      <c r="N60" s="50">
        <f>ROUND('Berechnungen Vorrat'!N53, 1)</f>
        <v>0</v>
      </c>
      <c r="O60" s="50">
        <f>ROUND('Berechnungen Vorrat'!O53, 1)</f>
        <v>0</v>
      </c>
      <c r="P60" s="50">
        <f>ROUND('Berechnungen Vorrat'!P53, 1)</f>
        <v>201</v>
      </c>
      <c r="Q60" s="50">
        <f>ROUND('Berechnungen Vorrat'!Q53, 1)</f>
        <v>60.6</v>
      </c>
      <c r="R60" s="50">
        <f>ROUND('Berechnungen Vorrat'!R53, 1)</f>
        <v>0</v>
      </c>
      <c r="S60" s="50">
        <f>ROUND('Berechnungen Vorrat'!S53, 1)</f>
        <v>34.4</v>
      </c>
      <c r="T60" s="51">
        <f>ROUND('Berechnungen Vorrat'!T53, 0)</f>
        <v>296</v>
      </c>
      <c r="U60" s="37" t="s">
        <v>37</v>
      </c>
    </row>
    <row r="61" spans="1:21" x14ac:dyDescent="0.25">
      <c r="A61" s="37"/>
      <c r="B61" s="37" t="s">
        <v>26</v>
      </c>
      <c r="C61" s="50">
        <f>ROUND('Berechnungen Vorrat'!C54, 1)</f>
        <v>0</v>
      </c>
      <c r="D61" s="50">
        <f>ROUND('Berechnungen Vorrat'!D54, 1)</f>
        <v>0</v>
      </c>
      <c r="E61" s="50">
        <f>ROUND('Berechnungen Vorrat'!E54, 1)</f>
        <v>0</v>
      </c>
      <c r="F61" s="50">
        <f>ROUND('Berechnungen Vorrat'!F54, 1)</f>
        <v>0</v>
      </c>
      <c r="G61" s="50">
        <f>ROUND('Berechnungen Vorrat'!G54, 1)</f>
        <v>0</v>
      </c>
      <c r="H61" s="50">
        <f>ROUND('Berechnungen Vorrat'!H54, 1)</f>
        <v>0</v>
      </c>
      <c r="I61" s="50">
        <f>ROUND('Berechnungen Vorrat'!I54, 1)</f>
        <v>0</v>
      </c>
      <c r="J61" s="50">
        <f>ROUND('Berechnungen Vorrat'!J54, 1)</f>
        <v>0</v>
      </c>
      <c r="K61" s="50">
        <f>ROUND('Berechnungen Vorrat'!K54, 1)</f>
        <v>0</v>
      </c>
      <c r="L61" s="50">
        <f>ROUND('Berechnungen Vorrat'!L54, 1)</f>
        <v>0</v>
      </c>
      <c r="M61" s="50">
        <f>ROUND('Berechnungen Vorrat'!M54, 1)</f>
        <v>0</v>
      </c>
      <c r="N61" s="50">
        <f>ROUND('Berechnungen Vorrat'!N54, 1)</f>
        <v>0</v>
      </c>
      <c r="O61" s="50">
        <f>ROUND('Berechnungen Vorrat'!O54, 1)</f>
        <v>0</v>
      </c>
      <c r="P61" s="50">
        <f>ROUND('Berechnungen Vorrat'!P54, 1)</f>
        <v>304.5</v>
      </c>
      <c r="Q61" s="50">
        <f>ROUND('Berechnungen Vorrat'!Q54, 1)</f>
        <v>91.8</v>
      </c>
      <c r="R61" s="50">
        <f>ROUND('Berechnungen Vorrat'!R54, 1)</f>
        <v>0</v>
      </c>
      <c r="S61" s="50">
        <f>ROUND('Berechnungen Vorrat'!S54, 1)</f>
        <v>52.1</v>
      </c>
      <c r="T61" s="51">
        <f>ROUND('Berechnungen Vorrat'!T54, 0)</f>
        <v>448</v>
      </c>
      <c r="U61" s="37" t="s">
        <v>38</v>
      </c>
    </row>
    <row r="62" spans="1:21" x14ac:dyDescent="0.25">
      <c r="A62" s="43"/>
      <c r="B62" s="43" t="s">
        <v>27</v>
      </c>
      <c r="C62" s="48">
        <f>ROUND(100 * 'Berechnungen Vorrat'!C55, 0)</f>
        <v>0</v>
      </c>
      <c r="D62" s="48">
        <f>ROUND(100 * 'Berechnungen Vorrat'!D55, 0)</f>
        <v>0</v>
      </c>
      <c r="E62" s="48">
        <f>ROUND(100 * 'Berechnungen Vorrat'!E55, 0)</f>
        <v>0</v>
      </c>
      <c r="F62" s="48">
        <f>ROUND(100 * 'Berechnungen Vorrat'!F55, 0)</f>
        <v>0</v>
      </c>
      <c r="G62" s="48">
        <f>ROUND(100 * 'Berechnungen Vorrat'!G55, 0)</f>
        <v>0</v>
      </c>
      <c r="H62" s="48">
        <f>ROUND(100 * 'Berechnungen Vorrat'!H55, 0)</f>
        <v>0</v>
      </c>
      <c r="I62" s="48">
        <f>ROUND(100 * 'Berechnungen Vorrat'!I55, 0)</f>
        <v>0</v>
      </c>
      <c r="J62" s="48">
        <f>ROUND(100 * 'Berechnungen Vorrat'!J55, 0)</f>
        <v>0</v>
      </c>
      <c r="K62" s="48">
        <f>ROUND(100 * 'Berechnungen Vorrat'!K55, 0)</f>
        <v>0</v>
      </c>
      <c r="L62" s="48">
        <f>ROUND(100 * 'Berechnungen Vorrat'!L55, 0)</f>
        <v>0</v>
      </c>
      <c r="M62" s="48">
        <f>ROUND(100 * 'Berechnungen Vorrat'!M55, 0)</f>
        <v>0</v>
      </c>
      <c r="N62" s="48">
        <f>ROUND(100 * 'Berechnungen Vorrat'!N55, 0)</f>
        <v>0</v>
      </c>
      <c r="O62" s="48">
        <f>ROUND(100 * 'Berechnungen Vorrat'!O55, 0)</f>
        <v>0</v>
      </c>
      <c r="P62" s="48">
        <f>ROUND(100 * 'Berechnungen Vorrat'!P55, 0)</f>
        <v>68</v>
      </c>
      <c r="Q62" s="48">
        <f>ROUND(100 * 'Berechnungen Vorrat'!Q55, 0)</f>
        <v>20</v>
      </c>
      <c r="R62" s="48">
        <f>ROUND(100 * 'Berechnungen Vorrat'!R55, 0)</f>
        <v>0</v>
      </c>
      <c r="S62" s="48">
        <f>ROUND(100 * 'Berechnungen Vorrat'!S55, 0)</f>
        <v>12</v>
      </c>
      <c r="T62" s="49"/>
      <c r="U62" s="43" t="s">
        <v>45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0.66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0.3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20</v>
      </c>
      <c r="B10" s="8">
        <f>Kluppierungsprotokoll!B10</f>
        <v>0.4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22</v>
      </c>
      <c r="B11" s="8">
        <f>Kluppierungsprotokoll!B11</f>
        <v>0.5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609.09090909090901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24</v>
      </c>
      <c r="B12" s="8">
        <f>Kluppierungsprotokoll!B12</f>
        <v>0.6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153.03030303030303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26</v>
      </c>
      <c r="B13" s="8">
        <f>Kluppierungsprotokoll!B13</f>
        <v>0.7</v>
      </c>
      <c r="C13" s="8">
        <f>Kluppierungsprotokoll!C13/$B$6</f>
        <v>0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28</v>
      </c>
      <c r="B14" s="8">
        <f>Kluppierungsprotokoll!B14</f>
        <v>0.8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65.151515151515142</v>
      </c>
    </row>
    <row r="15" spans="1:19" x14ac:dyDescent="0.25">
      <c r="A15" s="8">
        <f>Kluppierungsprotokoll!A15</f>
        <v>30</v>
      </c>
      <c r="B15" s="8">
        <f>Kluppierungsprotokoll!B15</f>
        <v>1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32</v>
      </c>
      <c r="B16" s="8">
        <f>Kluppierungsprotokoll!B16</f>
        <v>1.1499999999999999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34</v>
      </c>
      <c r="B17" s="8">
        <f>Kluppierungsprotokoll!B17</f>
        <v>1.3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36</v>
      </c>
      <c r="B18" s="8">
        <f>Kluppierungsprotokoll!B18</f>
        <v>1.45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38</v>
      </c>
      <c r="B19" s="8">
        <f>Kluppierungsprotokoll!B19</f>
        <v>1.65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40</v>
      </c>
      <c r="B20" s="8">
        <f>Kluppierungsprotokoll!B20</f>
        <v>1.85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42</v>
      </c>
      <c r="B21" s="8">
        <f>Kluppierungsprotokoll!B21</f>
        <v>2.0499999999999998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44</v>
      </c>
      <c r="B22" s="8">
        <f>Kluppierungsprotokoll!B22</f>
        <v>2.25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46</v>
      </c>
      <c r="B23" s="8">
        <f>Kluppierungsprotokoll!B23</f>
        <v>2.4500000000000002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48</v>
      </c>
      <c r="B24" s="8">
        <f>Kluppierungsprotokoll!B24</f>
        <v>2.7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50</v>
      </c>
      <c r="B25" s="8">
        <f>Kluppierungsprotokoll!B25</f>
        <v>2.95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52</v>
      </c>
      <c r="B26" s="8">
        <f>Kluppierungsprotokoll!B26</f>
        <v>3.2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54</v>
      </c>
      <c r="B27" s="8">
        <f>Kluppierungsprotokoll!B27</f>
        <v>3.5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56</v>
      </c>
      <c r="B28" s="8">
        <f>Kluppierungsprotokoll!B28</f>
        <v>3.8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58</v>
      </c>
      <c r="B29" s="8">
        <f>Kluppierungsprotokoll!B29</f>
        <v>4.0999999999999996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60</v>
      </c>
      <c r="B30" s="8">
        <f>Kluppierungsprotokoll!B30</f>
        <v>4.4000000000000004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62</v>
      </c>
      <c r="B31" s="8">
        <f>Kluppierungsprotokoll!B31</f>
        <v>4.7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64</v>
      </c>
      <c r="B32" s="8">
        <f>Kluppierungsprotokoll!B32</f>
        <v>5.05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66</v>
      </c>
      <c r="B33" s="8">
        <f>Kluppierungsprotokoll!B33</f>
        <v>5.4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68</v>
      </c>
      <c r="B34" s="8">
        <f>Kluppierungsprotokoll!B34</f>
        <v>5.7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70</v>
      </c>
      <c r="B35" s="8">
        <f>Kluppierungsprotokoll!B35</f>
        <v>6.1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72</v>
      </c>
      <c r="B36" s="8">
        <f>Kluppierungsprotokoll!B36</f>
        <v>6.5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74</v>
      </c>
      <c r="B37" s="8">
        <f>Kluppierungsprotokoll!B37</f>
        <v>6.9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76</v>
      </c>
      <c r="B38" s="8">
        <f>Kluppierungsprotokoll!B38</f>
        <v>7.3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78</v>
      </c>
      <c r="B39" s="8">
        <f>Kluppierungsprotokoll!B39</f>
        <v>7.7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80</v>
      </c>
      <c r="B40" s="8">
        <f>Kluppierungsprotokoll!B40</f>
        <v>8.1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82</v>
      </c>
      <c r="B41" s="8">
        <f>Kluppierungsprotokoll!B41</f>
        <v>8.5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84</v>
      </c>
      <c r="B42" s="8">
        <f>Kluppierungsprotokoll!B42</f>
        <v>9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86</v>
      </c>
      <c r="B43" s="8">
        <f>Kluppierungsprotokoll!B43</f>
        <v>9.6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94</v>
      </c>
      <c r="B44" s="8">
        <f>Kluppierungsprotokoll!B44</f>
        <v>11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97</v>
      </c>
      <c r="B45" s="8">
        <f>Kluppierungsprotokoll!B45</f>
        <v>11.5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0.66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0.3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20</v>
      </c>
      <c r="B10" s="8">
        <f>Kluppierungsprotokoll!B10</f>
        <v>0.4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22</v>
      </c>
      <c r="B11" s="8">
        <f>Kluppierungsprotokoll!B11</f>
        <v>0.5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15.281334985591473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24</v>
      </c>
      <c r="B12" s="8">
        <f>Kluppierungsprotokoll!B12</f>
        <v>0.6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4.5691323553809946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26</v>
      </c>
      <c r="B13" s="8">
        <f>Kluppierungsprotokoll!B13</f>
        <v>0.7</v>
      </c>
      <c r="C13" s="8">
        <f>Kluppierungsprotokoll!C13*($A13/200)^2*PI()</f>
        <v>0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28</v>
      </c>
      <c r="B14" s="8">
        <f>Kluppierungsprotokoll!B14</f>
        <v>0.8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2.647734288445478</v>
      </c>
    </row>
    <row r="15" spans="1:19" x14ac:dyDescent="0.25">
      <c r="A15" s="8">
        <f>Kluppierungsprotokoll!A15</f>
        <v>30</v>
      </c>
      <c r="B15" s="8">
        <f>Kluppierungsprotokoll!B15</f>
        <v>1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32</v>
      </c>
      <c r="B16" s="8">
        <f>Kluppierungsprotokoll!B16</f>
        <v>1.1499999999999999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34</v>
      </c>
      <c r="B17" s="8">
        <f>Kluppierungsprotokoll!B17</f>
        <v>1.3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36</v>
      </c>
      <c r="B18" s="8">
        <f>Kluppierungsprotokoll!B18</f>
        <v>1.45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38</v>
      </c>
      <c r="B19" s="8">
        <f>Kluppierungsprotokoll!B19</f>
        <v>1.65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40</v>
      </c>
      <c r="B20" s="8">
        <f>Kluppierungsprotokoll!B20</f>
        <v>1.85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42</v>
      </c>
      <c r="B21" s="8">
        <f>Kluppierungsprotokoll!B21</f>
        <v>2.0499999999999998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44</v>
      </c>
      <c r="B22" s="8">
        <f>Kluppierungsprotokoll!B22</f>
        <v>2.25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46</v>
      </c>
      <c r="B23" s="8">
        <f>Kluppierungsprotokoll!B23</f>
        <v>2.4500000000000002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48</v>
      </c>
      <c r="B24" s="8">
        <f>Kluppierungsprotokoll!B24</f>
        <v>2.7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50</v>
      </c>
      <c r="B25" s="8">
        <f>Kluppierungsprotokoll!B25</f>
        <v>2.95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52</v>
      </c>
      <c r="B26" s="8">
        <f>Kluppierungsprotokoll!B26</f>
        <v>3.2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54</v>
      </c>
      <c r="B27" s="8">
        <f>Kluppierungsprotokoll!B27</f>
        <v>3.5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56</v>
      </c>
      <c r="B28" s="8">
        <f>Kluppierungsprotokoll!B28</f>
        <v>3.8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58</v>
      </c>
      <c r="B29" s="8">
        <f>Kluppierungsprotokoll!B29</f>
        <v>4.0999999999999996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60</v>
      </c>
      <c r="B30" s="8">
        <f>Kluppierungsprotokoll!B30</f>
        <v>4.4000000000000004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62</v>
      </c>
      <c r="B31" s="8">
        <f>Kluppierungsprotokoll!B31</f>
        <v>4.7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64</v>
      </c>
      <c r="B32" s="8">
        <f>Kluppierungsprotokoll!B32</f>
        <v>5.05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66</v>
      </c>
      <c r="B33" s="8">
        <f>Kluppierungsprotokoll!B33</f>
        <v>5.4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68</v>
      </c>
      <c r="B34" s="8">
        <f>Kluppierungsprotokoll!B34</f>
        <v>5.7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70</v>
      </c>
      <c r="B35" s="8">
        <f>Kluppierungsprotokoll!B35</f>
        <v>6.1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72</v>
      </c>
      <c r="B36" s="8">
        <f>Kluppierungsprotokoll!B36</f>
        <v>6.5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74</v>
      </c>
      <c r="B37" s="8">
        <f>Kluppierungsprotokoll!B37</f>
        <v>6.9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76</v>
      </c>
      <c r="B38" s="8">
        <f>Kluppierungsprotokoll!B38</f>
        <v>7.3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78</v>
      </c>
      <c r="B39" s="8">
        <f>Kluppierungsprotokoll!B39</f>
        <v>7.7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80</v>
      </c>
      <c r="B40" s="8">
        <f>Kluppierungsprotokoll!B40</f>
        <v>8.1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82</v>
      </c>
      <c r="B41" s="8">
        <f>Kluppierungsprotokoll!B41</f>
        <v>8.5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84</v>
      </c>
      <c r="B42" s="8">
        <f>Kluppierungsprotokoll!B42</f>
        <v>9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86</v>
      </c>
      <c r="B43" s="8">
        <f>Kluppierungsprotokoll!B43</f>
        <v>9.6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94</v>
      </c>
      <c r="B44" s="8">
        <f>Kluppierungsprotokoll!B44</f>
        <v>11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97</v>
      </c>
      <c r="B45" s="8">
        <f>Kluppierungsprotokoll!B45</f>
        <v>11.5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0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15.281334985591473</v>
      </c>
      <c r="Q53">
        <f t="shared" si="0"/>
        <v>4.5691323553809946</v>
      </c>
      <c r="R53">
        <f t="shared" si="0"/>
        <v>0</v>
      </c>
      <c r="S53">
        <f t="shared" si="0"/>
        <v>2.647734288445478</v>
      </c>
      <c r="T53">
        <f>SUM(C53:S53)</f>
        <v>22.498201629417945</v>
      </c>
    </row>
    <row r="54" spans="1:20" x14ac:dyDescent="0.25">
      <c r="A54" t="s">
        <v>24</v>
      </c>
      <c r="B54" t="s">
        <v>26</v>
      </c>
      <c r="C54">
        <f>C53/$B$6</f>
        <v>0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23.153537856956774</v>
      </c>
      <c r="Q54">
        <f t="shared" si="1"/>
        <v>6.9229278111833246</v>
      </c>
      <c r="R54">
        <f t="shared" si="1"/>
        <v>0</v>
      </c>
      <c r="S54">
        <f t="shared" si="1"/>
        <v>4.0117186188567846</v>
      </c>
      <c r="T54">
        <f>SUM(C54:S54)</f>
        <v>34.088184286996885</v>
      </c>
    </row>
    <row r="55" spans="1:20" x14ac:dyDescent="0.25">
      <c r="A55" t="s">
        <v>24</v>
      </c>
      <c r="B55" t="s">
        <v>31</v>
      </c>
      <c r="C55">
        <f>C54/$T54</f>
        <v>0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0.67922473259418548</v>
      </c>
      <c r="Q55">
        <f t="shared" si="2"/>
        <v>0.20308878152316581</v>
      </c>
      <c r="R55">
        <f t="shared" si="2"/>
        <v>0</v>
      </c>
      <c r="S55">
        <f t="shared" si="2"/>
        <v>0.11768648588264866</v>
      </c>
      <c r="T55">
        <f>SUM(C55:S55)</f>
        <v>0.99999999999999989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0.66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0.3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20</v>
      </c>
      <c r="B10" s="8">
        <f>Kluppierungsprotokoll!B10</f>
        <v>0.4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22</v>
      </c>
      <c r="B11" s="8">
        <f>Kluppierungsprotokoll!B11</f>
        <v>0.5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201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24</v>
      </c>
      <c r="B12" s="8">
        <f>Kluppierungsprotokoll!B12</f>
        <v>0.6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60.599999999999994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26</v>
      </c>
      <c r="B13" s="8">
        <f>Kluppierungsprotokoll!B13</f>
        <v>0.7</v>
      </c>
      <c r="C13" s="8">
        <f>Kluppierungsprotokoll!C13*$B13</f>
        <v>0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28</v>
      </c>
      <c r="B14" s="8">
        <f>Kluppierungsprotokoll!B14</f>
        <v>0.8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34.4</v>
      </c>
    </row>
    <row r="15" spans="1:19" x14ac:dyDescent="0.25">
      <c r="A15" s="8">
        <f>Kluppierungsprotokoll!A15</f>
        <v>30</v>
      </c>
      <c r="B15" s="8">
        <f>Kluppierungsprotokoll!B15</f>
        <v>1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32</v>
      </c>
      <c r="B16" s="8">
        <f>Kluppierungsprotokoll!B16</f>
        <v>1.1499999999999999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34</v>
      </c>
      <c r="B17" s="8">
        <f>Kluppierungsprotokoll!B17</f>
        <v>1.3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36</v>
      </c>
      <c r="B18" s="8">
        <f>Kluppierungsprotokoll!B18</f>
        <v>1.45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38</v>
      </c>
      <c r="B19" s="8">
        <f>Kluppierungsprotokoll!B19</f>
        <v>1.65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40</v>
      </c>
      <c r="B20" s="8">
        <f>Kluppierungsprotokoll!B20</f>
        <v>1.85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42</v>
      </c>
      <c r="B21" s="8">
        <f>Kluppierungsprotokoll!B21</f>
        <v>2.0499999999999998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44</v>
      </c>
      <c r="B22" s="8">
        <f>Kluppierungsprotokoll!B22</f>
        <v>2.25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46</v>
      </c>
      <c r="B23" s="8">
        <f>Kluppierungsprotokoll!B23</f>
        <v>2.4500000000000002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48</v>
      </c>
      <c r="B24" s="8">
        <f>Kluppierungsprotokoll!B24</f>
        <v>2.7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50</v>
      </c>
      <c r="B25" s="8">
        <f>Kluppierungsprotokoll!B25</f>
        <v>2.95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52</v>
      </c>
      <c r="B26" s="8">
        <f>Kluppierungsprotokoll!B26</f>
        <v>3.2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54</v>
      </c>
      <c r="B27" s="8">
        <f>Kluppierungsprotokoll!B27</f>
        <v>3.5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56</v>
      </c>
      <c r="B28" s="8">
        <f>Kluppierungsprotokoll!B28</f>
        <v>3.8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58</v>
      </c>
      <c r="B29" s="8">
        <f>Kluppierungsprotokoll!B29</f>
        <v>4.0999999999999996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60</v>
      </c>
      <c r="B30" s="8">
        <f>Kluppierungsprotokoll!B30</f>
        <v>4.4000000000000004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62</v>
      </c>
      <c r="B31" s="8">
        <f>Kluppierungsprotokoll!B31</f>
        <v>4.7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64</v>
      </c>
      <c r="B32" s="8">
        <f>Kluppierungsprotokoll!B32</f>
        <v>5.05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66</v>
      </c>
      <c r="B33" s="8">
        <f>Kluppierungsprotokoll!B33</f>
        <v>5.4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68</v>
      </c>
      <c r="B34" s="8">
        <f>Kluppierungsprotokoll!B34</f>
        <v>5.7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70</v>
      </c>
      <c r="B35" s="8">
        <f>Kluppierungsprotokoll!B35</f>
        <v>6.1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72</v>
      </c>
      <c r="B36" s="8">
        <f>Kluppierungsprotokoll!B36</f>
        <v>6.5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74</v>
      </c>
      <c r="B37" s="8">
        <f>Kluppierungsprotokoll!B37</f>
        <v>6.9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76</v>
      </c>
      <c r="B38" s="8">
        <f>Kluppierungsprotokoll!B38</f>
        <v>7.3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78</v>
      </c>
      <c r="B39" s="8">
        <f>Kluppierungsprotokoll!B39</f>
        <v>7.7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80</v>
      </c>
      <c r="B40" s="8">
        <f>Kluppierungsprotokoll!B40</f>
        <v>8.1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82</v>
      </c>
      <c r="B41" s="8">
        <f>Kluppierungsprotokoll!B41</f>
        <v>8.5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84</v>
      </c>
      <c r="B42" s="8">
        <f>Kluppierungsprotokoll!B42</f>
        <v>9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86</v>
      </c>
      <c r="B43" s="8">
        <f>Kluppierungsprotokoll!B43</f>
        <v>9.6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94</v>
      </c>
      <c r="B44" s="8">
        <f>Kluppierungsprotokoll!B44</f>
        <v>11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97</v>
      </c>
      <c r="B45" s="8">
        <f>Kluppierungsprotokoll!B45</f>
        <v>11.5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0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201</v>
      </c>
      <c r="Q53">
        <f t="shared" si="0"/>
        <v>60.599999999999994</v>
      </c>
      <c r="R53">
        <f t="shared" si="0"/>
        <v>0</v>
      </c>
      <c r="S53">
        <f t="shared" si="0"/>
        <v>34.4</v>
      </c>
      <c r="T53">
        <f>SUM(C53:S53)</f>
        <v>296</v>
      </c>
    </row>
    <row r="54" spans="1:20" x14ac:dyDescent="0.25">
      <c r="A54" t="s">
        <v>25</v>
      </c>
      <c r="B54" t="s">
        <v>26</v>
      </c>
      <c r="C54">
        <f>C53/$B$6</f>
        <v>0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304.5454545454545</v>
      </c>
      <c r="Q54">
        <f t="shared" si="1"/>
        <v>91.818181818181799</v>
      </c>
      <c r="R54">
        <f t="shared" si="1"/>
        <v>0</v>
      </c>
      <c r="S54">
        <f t="shared" si="1"/>
        <v>52.121212121212118</v>
      </c>
      <c r="T54">
        <f>SUM(C54:S54)</f>
        <v>448.48484848484844</v>
      </c>
    </row>
    <row r="55" spans="1:20" x14ac:dyDescent="0.25">
      <c r="A55" t="s">
        <v>25</v>
      </c>
      <c r="B55" t="s">
        <v>31</v>
      </c>
      <c r="C55">
        <f>C54/$T54</f>
        <v>0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0.67905405405405406</v>
      </c>
      <c r="Q55">
        <f t="shared" si="2"/>
        <v>0.20472972972972969</v>
      </c>
      <c r="R55">
        <f t="shared" si="2"/>
        <v>0</v>
      </c>
      <c r="S55">
        <f t="shared" si="2"/>
        <v>0.11621621621621622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Kluppierungsprotokoll</vt:lpstr>
      <vt:lpstr>Foglio1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Argenta Mattia / t153996</cp:lastModifiedBy>
  <dcterms:created xsi:type="dcterms:W3CDTF">2022-03-10T11:48:40Z</dcterms:created>
  <dcterms:modified xsi:type="dcterms:W3CDTF">2024-04-04T06:09:33Z</dcterms:modified>
</cp:coreProperties>
</file>