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wch.sharepoint.com/sites/GWP/Freigegebene Dokumente/General/GWP/07 Objekte/SG_Pfäfers_Bläserberg/09_Archiv/"/>
    </mc:Choice>
  </mc:AlternateContent>
  <xr:revisionPtr revIDLastSave="52" documentId="8_{B0D779E1-40BC-410A-A934-A2977058BBA7}" xr6:coauthVersionLast="47" xr6:coauthVersionMax="47" xr10:uidLastSave="{D8F6DF74-4961-48B6-9EF7-7DC4B332116C}"/>
  <bookViews>
    <workbookView xWindow="57480" yWindow="-120" windowWidth="29040" windowHeight="1764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6" l="1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14" i="5" l="1"/>
  <c r="F16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B34" i="5"/>
  <c r="A34" i="5"/>
  <c r="L34" i="5" s="1"/>
  <c r="B33" i="5"/>
  <c r="A33" i="5"/>
  <c r="I33" i="5" s="1"/>
  <c r="B32" i="5"/>
  <c r="A32" i="5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P54" i="2"/>
  <c r="P55" i="2" s="1"/>
  <c r="C54" i="2"/>
  <c r="C55" i="2" s="1"/>
  <c r="F30" i="5" l="1"/>
  <c r="Q55" i="2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03938438-F25A-4223-B16B-0A611919FA7F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F8A10637-92C4-4899-8D6C-68C61B1036AC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8B691535-4E43-46BB-8809-6681CB713969}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<sst xmlns="http://schemas.openxmlformats.org/spreadsheetml/2006/main" count="140" uniqueCount="49">
  <si>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</si>
  <si>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</si>
  <si>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</si>
  <si>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</si>
  <si>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</si>
  <si>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</si>
  <si>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</si>
  <si>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</si>
  <si>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</si>
  <si>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</si>
  <si>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</si>
  <si>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</si>
  <si>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</si>
  <si>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</si>
  <si>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</si>
  <si>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</si>
  <si>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</si>
  <si>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</si>
  <si>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</si>
  <si>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</si>
  <si>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</si>
  <si>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</si>
  <si>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</si>
  <si>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</si>
  <si>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</si>
  <si>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</si>
  <si>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</si>
  <si>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</si>
  <si>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</si>
  <si>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</si>
  <si>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</si>
  <si>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</si>
  <si>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</si>
  <si>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</si>
  <si>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</si>
  <si>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</si>
  <si>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</si>
  <si>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</si>
  <si>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</si>
  <si>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</si>
  <si>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</si>
  <si>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</si>
  <si>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</si>
  <si>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</si>
  <si>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</si>
  <si>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</si>
  <si>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</si>
  <si>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Bläserberg</t>
  </si>
  <si>
    <t>RSc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</si>
</sst>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R61"/>
  <sheetViews>
    <sheetView tabSelected="1" topLeftCell="A3" workbookViewId="0">
      <selection activeCell="P15" sqref="P15"/>
    </sheetView>
  </sheetViews>
  <sheetFormatPr baseColWidth="10" defaultColWidth="11" defaultRowHeight="15.5" x14ac:dyDescent="0.35"/>
  <cols>
    <col min="1" max="1" width="17.8320312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5">
      <c r="A1" s="12" t="s">
        <v>19</v>
      </c>
    </row>
    <row r="3" spans="1:16" x14ac:dyDescent="0.35">
      <c r="A3" s="14" t="s">
        <v>15</v>
      </c>
      <c r="B3" s="31" t="s">
        <v>47</v>
      </c>
    </row>
    <row r="4" spans="1:16" x14ac:dyDescent="0.35">
      <c r="A4" s="14" t="s">
        <v>16</v>
      </c>
      <c r="B4" s="35">
        <v>37910</v>
      </c>
    </row>
    <row r="5" spans="1:16" x14ac:dyDescent="0.35">
      <c r="A5" s="14" t="s">
        <v>17</v>
      </c>
      <c r="B5" s="31" t="s">
        <v>48</v>
      </c>
    </row>
    <row r="6" spans="1:16" x14ac:dyDescent="0.35">
      <c r="A6" s="14" t="s">
        <v>18</v>
      </c>
      <c r="B6" s="11">
        <v>0.7</v>
      </c>
      <c r="C6" s="14" t="s">
        <v>0</v>
      </c>
    </row>
    <row r="8" spans="1:16" ht="46.5" x14ac:dyDescent="0.3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35">
      <c r="A9" s="28">
        <v>10</v>
      </c>
      <c r="B9" s="28">
        <v>0.1</v>
      </c>
      <c r="C9" s="28">
        <v>153</v>
      </c>
      <c r="D9" s="28">
        <v>3</v>
      </c>
      <c r="E9" s="28"/>
      <c r="F9" s="28"/>
      <c r="G9" s="28"/>
      <c r="H9" s="28">
        <v>8</v>
      </c>
      <c r="I9" s="28"/>
      <c r="J9" s="28"/>
      <c r="K9" s="28"/>
      <c r="L9" s="28"/>
      <c r="M9" s="28"/>
      <c r="N9" s="28"/>
      <c r="O9" s="28"/>
      <c r="P9" s="28"/>
    </row>
    <row r="10" spans="1:16" x14ac:dyDescent="0.35">
      <c r="A10" s="29">
        <v>14</v>
      </c>
      <c r="B10" s="29">
        <v>0.1</v>
      </c>
      <c r="C10" s="29">
        <v>80</v>
      </c>
      <c r="D10" s="29">
        <v>6</v>
      </c>
      <c r="E10" s="29"/>
      <c r="F10" s="29"/>
      <c r="G10" s="29"/>
      <c r="H10" s="29">
        <v>18</v>
      </c>
      <c r="I10" s="29"/>
      <c r="J10" s="29">
        <v>2</v>
      </c>
      <c r="K10" s="29"/>
      <c r="L10" s="29"/>
      <c r="M10" s="29"/>
      <c r="N10" s="29"/>
      <c r="O10" s="29"/>
      <c r="P10" s="29"/>
    </row>
    <row r="11" spans="1:16" x14ac:dyDescent="0.35">
      <c r="A11" s="29">
        <v>18</v>
      </c>
      <c r="B11" s="29">
        <v>0.2</v>
      </c>
      <c r="C11" s="29">
        <v>45</v>
      </c>
      <c r="D11" s="29">
        <v>5</v>
      </c>
      <c r="E11" s="29"/>
      <c r="F11" s="29"/>
      <c r="G11" s="29"/>
      <c r="H11" s="29">
        <v>10</v>
      </c>
      <c r="I11" s="29"/>
      <c r="J11" s="29"/>
      <c r="K11" s="29"/>
      <c r="L11" s="29"/>
      <c r="M11" s="29"/>
      <c r="N11" s="29"/>
      <c r="O11" s="29"/>
      <c r="P11" s="29">
        <v>1</v>
      </c>
    </row>
    <row r="12" spans="1:16" x14ac:dyDescent="0.35">
      <c r="A12" s="29">
        <v>22</v>
      </c>
      <c r="B12" s="29">
        <v>0.3</v>
      </c>
      <c r="C12" s="29">
        <v>34</v>
      </c>
      <c r="D12" s="29">
        <v>5</v>
      </c>
      <c r="E12" s="29"/>
      <c r="F12" s="29"/>
      <c r="G12" s="29"/>
      <c r="H12" s="29">
        <v>8</v>
      </c>
      <c r="I12" s="29"/>
      <c r="J12" s="29">
        <v>1</v>
      </c>
      <c r="K12" s="29"/>
      <c r="L12" s="29"/>
      <c r="M12" s="29"/>
      <c r="N12" s="29"/>
      <c r="O12" s="29"/>
      <c r="P12" s="29"/>
    </row>
    <row r="13" spans="1:16" x14ac:dyDescent="0.35">
      <c r="A13" s="29">
        <v>26</v>
      </c>
      <c r="B13" s="29">
        <v>0.5</v>
      </c>
      <c r="C13" s="29">
        <v>17</v>
      </c>
      <c r="D13" s="29">
        <v>3</v>
      </c>
      <c r="E13" s="29"/>
      <c r="F13" s="29"/>
      <c r="G13" s="29"/>
      <c r="H13" s="29">
        <v>13</v>
      </c>
      <c r="I13" s="29"/>
      <c r="J13" s="29"/>
      <c r="K13" s="29"/>
      <c r="L13" s="29"/>
      <c r="M13" s="29"/>
      <c r="N13" s="29"/>
      <c r="O13" s="29"/>
      <c r="P13" s="29">
        <v>1</v>
      </c>
    </row>
    <row r="14" spans="1:16" x14ac:dyDescent="0.35">
      <c r="A14" s="29">
        <v>30</v>
      </c>
      <c r="B14" s="29">
        <v>0.7</v>
      </c>
      <c r="C14" s="29">
        <v>18</v>
      </c>
      <c r="D14" s="29">
        <v>4</v>
      </c>
      <c r="E14" s="29">
        <v>1</v>
      </c>
      <c r="F14" s="29"/>
      <c r="G14" s="29"/>
      <c r="H14" s="29">
        <v>5</v>
      </c>
      <c r="I14" s="29"/>
      <c r="J14" s="29"/>
      <c r="K14" s="29"/>
      <c r="L14" s="29"/>
      <c r="M14" s="29"/>
      <c r="N14" s="29"/>
      <c r="O14" s="29"/>
      <c r="P14" s="29"/>
    </row>
    <row r="15" spans="1:16" x14ac:dyDescent="0.35">
      <c r="A15" s="29">
        <v>34</v>
      </c>
      <c r="B15" s="29">
        <v>0.9</v>
      </c>
      <c r="C15" s="29">
        <v>18</v>
      </c>
      <c r="D15" s="29">
        <v>3</v>
      </c>
      <c r="E15" s="29"/>
      <c r="F15" s="29"/>
      <c r="G15" s="29"/>
      <c r="H15" s="29">
        <v>2</v>
      </c>
      <c r="I15" s="29"/>
      <c r="J15" s="29"/>
      <c r="K15" s="29"/>
      <c r="L15" s="29"/>
      <c r="M15" s="29"/>
      <c r="N15" s="29"/>
      <c r="O15" s="29"/>
      <c r="P15" s="29"/>
    </row>
    <row r="16" spans="1:16" x14ac:dyDescent="0.35">
      <c r="A16" s="29">
        <v>38</v>
      </c>
      <c r="B16" s="29">
        <v>1.2</v>
      </c>
      <c r="C16" s="29">
        <v>14</v>
      </c>
      <c r="D16" s="29">
        <v>3</v>
      </c>
      <c r="E16" s="29">
        <v>2</v>
      </c>
      <c r="F16" s="29"/>
      <c r="G16" s="29"/>
      <c r="H16" s="29"/>
      <c r="I16" s="29"/>
      <c r="J16" s="29">
        <v>1</v>
      </c>
      <c r="K16" s="29"/>
      <c r="L16" s="29"/>
      <c r="M16" s="29"/>
      <c r="N16" s="29"/>
      <c r="O16" s="29"/>
      <c r="P16" s="29"/>
    </row>
    <row r="17" spans="1:16" x14ac:dyDescent="0.35">
      <c r="A17" s="29">
        <v>42</v>
      </c>
      <c r="B17" s="29">
        <v>1.5</v>
      </c>
      <c r="C17" s="29">
        <v>13</v>
      </c>
      <c r="D17" s="29">
        <v>5</v>
      </c>
      <c r="E17" s="29"/>
      <c r="F17" s="29"/>
      <c r="G17" s="29"/>
      <c r="H17" s="29">
        <v>1</v>
      </c>
      <c r="I17" s="29"/>
      <c r="J17" s="29"/>
      <c r="K17" s="29"/>
      <c r="L17" s="29"/>
      <c r="M17" s="29"/>
      <c r="N17" s="29"/>
      <c r="O17" s="29"/>
      <c r="P17" s="29"/>
    </row>
    <row r="18" spans="1:16" x14ac:dyDescent="0.35">
      <c r="A18" s="29">
        <v>46</v>
      </c>
      <c r="B18" s="29">
        <v>1.8</v>
      </c>
      <c r="C18" s="29">
        <v>9</v>
      </c>
      <c r="D18" s="29">
        <v>6</v>
      </c>
      <c r="E18" s="29">
        <v>2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x14ac:dyDescent="0.35">
      <c r="A19" s="29">
        <v>50</v>
      </c>
      <c r="B19" s="29">
        <v>2.2000000000000002</v>
      </c>
      <c r="C19" s="29">
        <v>8</v>
      </c>
      <c r="D19" s="29">
        <v>2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x14ac:dyDescent="0.35">
      <c r="A20" s="29">
        <v>54</v>
      </c>
      <c r="B20" s="29">
        <v>2.6</v>
      </c>
      <c r="C20" s="29">
        <v>5</v>
      </c>
      <c r="D20" s="29">
        <v>3</v>
      </c>
      <c r="E20" s="29">
        <v>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35">
      <c r="A21" s="29">
        <v>58</v>
      </c>
      <c r="B21" s="29">
        <v>3</v>
      </c>
      <c r="C21" s="29">
        <v>2</v>
      </c>
      <c r="D21" s="29">
        <v>4</v>
      </c>
      <c r="E21" s="29">
        <v>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x14ac:dyDescent="0.35">
      <c r="A22" s="29">
        <v>62</v>
      </c>
      <c r="B22" s="29">
        <v>3.4</v>
      </c>
      <c r="C22" s="29">
        <v>3</v>
      </c>
      <c r="D22" s="29">
        <v>2</v>
      </c>
      <c r="E22" s="29">
        <v>1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35">
      <c r="A23" s="29">
        <v>66</v>
      </c>
      <c r="B23" s="29">
        <v>3.9</v>
      </c>
      <c r="C23" s="29"/>
      <c r="D23" s="29">
        <v>1</v>
      </c>
      <c r="E23" s="29">
        <v>2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35">
      <c r="A24" s="29">
        <v>70</v>
      </c>
      <c r="B24" s="29">
        <v>4.4000000000000004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35">
      <c r="A25" s="29">
        <v>74</v>
      </c>
      <c r="B25" s="29">
        <v>4.9000000000000004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35">
      <c r="A26" s="29">
        <v>78</v>
      </c>
      <c r="B26" s="29">
        <v>5.4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35">
      <c r="A27" s="29">
        <v>82</v>
      </c>
      <c r="B27" s="29">
        <v>6</v>
      </c>
      <c r="C27" s="29"/>
      <c r="D27" s="29"/>
      <c r="E27" s="29"/>
      <c r="F27" s="29"/>
      <c r="G27" s="29"/>
      <c r="H27" s="29"/>
      <c r="I27" s="29"/>
      <c r="J27" s="29">
        <v>1</v>
      </c>
      <c r="K27" s="29"/>
      <c r="L27" s="29"/>
      <c r="M27" s="29"/>
      <c r="N27" s="29"/>
      <c r="O27" s="29"/>
      <c r="P27" s="29"/>
    </row>
    <row r="28" spans="1:16" x14ac:dyDescent="0.35">
      <c r="A28" s="29">
        <v>86</v>
      </c>
      <c r="B28" s="29">
        <v>6.6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35">
      <c r="A29" s="29">
        <v>90</v>
      </c>
      <c r="B29" s="29">
        <v>7.2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35">
      <c r="A30" s="29">
        <v>94</v>
      </c>
      <c r="B30" s="29">
        <v>7.9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35">
      <c r="A31" s="29">
        <v>98</v>
      </c>
      <c r="B31" s="29">
        <v>8.6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3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35">
      <c r="A54" s="19" t="s">
        <v>21</v>
      </c>
      <c r="B54" s="19" t="s">
        <v>23</v>
      </c>
      <c r="C54" s="13">
        <f>SUM(C9:C51)</f>
        <v>419</v>
      </c>
      <c r="D54" s="13">
        <f t="shared" ref="D54:P54" si="0">SUM(D9:D51)</f>
        <v>55</v>
      </c>
      <c r="E54" s="13">
        <f t="shared" si="0"/>
        <v>23</v>
      </c>
      <c r="F54" s="13">
        <f t="shared" ref="F54" si="1">SUM(F9:F51)</f>
        <v>0</v>
      </c>
      <c r="G54" s="13">
        <f t="shared" si="0"/>
        <v>0</v>
      </c>
      <c r="H54" s="13">
        <f t="shared" si="0"/>
        <v>65</v>
      </c>
      <c r="I54" s="13">
        <f t="shared" si="0"/>
        <v>0</v>
      </c>
      <c r="J54" s="13">
        <f t="shared" si="0"/>
        <v>5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2</v>
      </c>
      <c r="Q54" s="19">
        <f>SUM(C54:P54)</f>
        <v>569</v>
      </c>
      <c r="R54" s="19" t="s">
        <v>35</v>
      </c>
    </row>
    <row r="55" spans="1:18" x14ac:dyDescent="0.35">
      <c r="A55" s="18"/>
      <c r="B55" s="18" t="s">
        <v>26</v>
      </c>
      <c r="C55" s="20">
        <f>ROUND(C54/$B$6, 1)</f>
        <v>598.6</v>
      </c>
      <c r="D55" s="20">
        <f t="shared" ref="D55:P55" si="2">ROUND(D54/$B$6, 1)</f>
        <v>78.599999999999994</v>
      </c>
      <c r="E55" s="20">
        <f t="shared" si="2"/>
        <v>32.9</v>
      </c>
      <c r="F55" s="20">
        <f t="shared" si="2"/>
        <v>0</v>
      </c>
      <c r="G55" s="20">
        <f t="shared" si="2"/>
        <v>0</v>
      </c>
      <c r="H55" s="20">
        <f t="shared" si="2"/>
        <v>92.9</v>
      </c>
      <c r="I55" s="20">
        <f t="shared" si="2"/>
        <v>0</v>
      </c>
      <c r="J55" s="20">
        <f t="shared" si="2"/>
        <v>7.1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2.9</v>
      </c>
      <c r="Q55" s="21">
        <f>ROUND(SUM(C55:P55),0)</f>
        <v>813</v>
      </c>
      <c r="R55" s="18" t="s">
        <v>36</v>
      </c>
    </row>
    <row r="56" spans="1:18" ht="17.5" x14ac:dyDescent="0.35">
      <c r="A56" s="19" t="s">
        <v>40</v>
      </c>
      <c r="B56" s="19" t="s">
        <v>23</v>
      </c>
      <c r="C56" s="22">
        <f>ROUND('Berechnungen Grundflaeche'!C53, 2)</f>
        <v>17.71</v>
      </c>
      <c r="D56" s="22">
        <f>ROUND('Berechnungen Grundflaeche'!D53, 2)</f>
        <v>6.26</v>
      </c>
      <c r="E56" s="22">
        <f>ROUND('Berechnungen Grundflaeche'!E53, 2)</f>
        <v>5.23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2.2599999999999998</v>
      </c>
      <c r="I56" s="22">
        <f>ROUND('Berechnungen Grundflaeche'!I53, 2)</f>
        <v>0</v>
      </c>
      <c r="J56" s="22">
        <f>ROUND('Berechnungen Grundflaeche'!J53, 2)</f>
        <v>0.71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0.08</v>
      </c>
      <c r="Q56" s="23">
        <f>ROUND('Berechnungen Grundflaeche'!Q53,1)</f>
        <v>32.299999999999997</v>
      </c>
      <c r="R56" s="19" t="s">
        <v>41</v>
      </c>
    </row>
    <row r="57" spans="1:18" ht="17.5" x14ac:dyDescent="0.35">
      <c r="A57" s="19"/>
      <c r="B57" s="19" t="s">
        <v>26</v>
      </c>
      <c r="C57" s="22">
        <f>ROUND('Berechnungen Grundflaeche'!C54, 2)</f>
        <v>25.31</v>
      </c>
      <c r="D57" s="22">
        <f>ROUND('Berechnungen Grundflaeche'!D54, 2)</f>
        <v>8.94</v>
      </c>
      <c r="E57" s="22">
        <f>ROUND('Berechnungen Grundflaeche'!E54, 2)</f>
        <v>7.47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3.23</v>
      </c>
      <c r="I57" s="22">
        <f>ROUND('Berechnungen Grundflaeche'!I54, 2)</f>
        <v>0</v>
      </c>
      <c r="J57" s="22">
        <f>ROUND('Berechnungen Grundflaeche'!J54, 2)</f>
        <v>1.01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0.11</v>
      </c>
      <c r="Q57" s="23">
        <f>ROUND('Berechnungen Grundflaeche'!Q54, 1)</f>
        <v>46.1</v>
      </c>
      <c r="R57" s="19" t="s">
        <v>42</v>
      </c>
    </row>
    <row r="58" spans="1:18" x14ac:dyDescent="0.35">
      <c r="A58" s="18"/>
      <c r="B58" s="18" t="s">
        <v>27</v>
      </c>
      <c r="C58" s="24">
        <f>ROUND(100 * 'Berechnungen Grundflaeche'!C55,0)</f>
        <v>55</v>
      </c>
      <c r="D58" s="24">
        <f>ROUND(100 * 'Berechnungen Grundflaeche'!D55,0)</f>
        <v>19</v>
      </c>
      <c r="E58" s="24">
        <f>ROUND(100 * 'Berechnungen Grundflaeche'!E55,0)</f>
        <v>16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7</v>
      </c>
      <c r="I58" s="24">
        <f>ROUND(100 * 'Berechnungen Grundflaeche'!I55,0)</f>
        <v>0</v>
      </c>
      <c r="J58" s="24">
        <f>ROUND(100 * 'Berechnungen Grundflaeche'!J55,0)</f>
        <v>2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35">
      <c r="A59" s="19" t="s">
        <v>46</v>
      </c>
      <c r="B59" s="19" t="s">
        <v>23</v>
      </c>
      <c r="C59" s="26">
        <f>ROUND('Berechnungen Vorrat'!C53, 1)</f>
        <v>179.1</v>
      </c>
      <c r="D59" s="26">
        <f>ROUND('Berechnungen Vorrat'!D53, 1)</f>
        <v>67.2</v>
      </c>
      <c r="E59" s="26">
        <f>ROUND('Berechnungen Vorrat'!E53, 1)</f>
        <v>58.9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20.3</v>
      </c>
      <c r="I59" s="26">
        <f>ROUND('Berechnungen Vorrat'!I53, 1)</f>
        <v>0</v>
      </c>
      <c r="J59" s="26">
        <f>ROUND('Berechnungen Vorrat'!J53, 1)</f>
        <v>7.7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0.7</v>
      </c>
      <c r="Q59" s="27">
        <f>ROUND('Berechnungen Vorrat'!Q53, 0)</f>
        <v>334</v>
      </c>
      <c r="R59" s="19" t="s">
        <v>37</v>
      </c>
    </row>
    <row r="60" spans="1:18" x14ac:dyDescent="0.35">
      <c r="A60" s="19"/>
      <c r="B60" s="19" t="s">
        <v>26</v>
      </c>
      <c r="C60" s="26">
        <f>ROUND('Berechnungen Vorrat'!C54, 1)</f>
        <v>255.9</v>
      </c>
      <c r="D60" s="26">
        <f>ROUND('Berechnungen Vorrat'!D54, 1)</f>
        <v>96</v>
      </c>
      <c r="E60" s="26">
        <f>ROUND('Berechnungen Vorrat'!E54, 1)</f>
        <v>84.1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29</v>
      </c>
      <c r="I60" s="26">
        <f>ROUND('Berechnungen Vorrat'!I54, 1)</f>
        <v>0</v>
      </c>
      <c r="J60" s="26">
        <f>ROUND('Berechnungen Vorrat'!J54, 1)</f>
        <v>11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1</v>
      </c>
      <c r="Q60" s="27">
        <f>ROUND('Berechnungen Vorrat'!Q54, 0)</f>
        <v>477</v>
      </c>
      <c r="R60" s="19" t="s">
        <v>38</v>
      </c>
    </row>
    <row r="61" spans="1:18" x14ac:dyDescent="0.35">
      <c r="A61" s="18"/>
      <c r="B61" s="18" t="s">
        <v>27</v>
      </c>
      <c r="C61" s="24">
        <f>ROUND(100 * 'Berechnungen Vorrat'!C55, 0)</f>
        <v>54</v>
      </c>
      <c r="D61" s="24">
        <f>ROUND(100 * 'Berechnungen Vorrat'!D55, 0)</f>
        <v>20</v>
      </c>
      <c r="E61" s="24">
        <f>ROUND(100 * 'Berechnungen Vorrat'!E55, 0)</f>
        <v>18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6</v>
      </c>
      <c r="I61" s="24">
        <f>ROUND(100 * 'Berechnungen Vorrat'!I55, 0)</f>
        <v>0</v>
      </c>
      <c r="J61" s="24">
        <f>ROUND(100 * 'Berechnungen Vorrat'!J55, 0)</f>
        <v>2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28</v>
      </c>
    </row>
    <row r="2" spans="1:16" x14ac:dyDescent="0.35">
      <c r="A2" s="10" t="s">
        <v>34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0.7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Kluppierungsprotokoll!C9/$B$6</f>
        <v>218.57142857142858</v>
      </c>
      <c r="D9" s="7">
        <f>Kluppierungsprotokoll!D9/$B$6</f>
        <v>4.2857142857142856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11.428571428571429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Kluppierungsprotokoll!C10/$B$6</f>
        <v>114.28571428571429</v>
      </c>
      <c r="D10" s="8">
        <f>Kluppierungsprotokoll!D10/$B$6</f>
        <v>8.5714285714285712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25.714285714285715</v>
      </c>
      <c r="I10" s="8">
        <f>Kluppierungsprotokoll!I10/$B$6</f>
        <v>0</v>
      </c>
      <c r="J10" s="8">
        <f>Kluppierungsprotokoll!J10/$B$6</f>
        <v>2.8571428571428572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Kluppierungsprotokoll!C11/$B$6</f>
        <v>64.285714285714292</v>
      </c>
      <c r="D11" s="8">
        <f>Kluppierungsprotokoll!D11/$B$6</f>
        <v>7.1428571428571432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14.285714285714286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1.4285714285714286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Kluppierungsprotokoll!C12/$B$6</f>
        <v>48.571428571428577</v>
      </c>
      <c r="D12" s="8">
        <f>Kluppierungsprotokoll!D12/$B$6</f>
        <v>7.1428571428571432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11.428571428571429</v>
      </c>
      <c r="I12" s="8">
        <f>Kluppierungsprotokoll!I12/$B$6</f>
        <v>0</v>
      </c>
      <c r="J12" s="8">
        <f>Kluppierungsprotokoll!J12/$B$6</f>
        <v>1.4285714285714286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Kluppierungsprotokoll!C13/$B$6</f>
        <v>24.285714285714288</v>
      </c>
      <c r="D13" s="8">
        <f>Kluppierungsprotokoll!D13/$B$6</f>
        <v>4.2857142857142856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18.571428571428573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1.4285714285714286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Kluppierungsprotokoll!C14/$B$6</f>
        <v>25.714285714285715</v>
      </c>
      <c r="D14" s="8">
        <f>Kluppierungsprotokoll!D14/$B$6</f>
        <v>5.7142857142857144</v>
      </c>
      <c r="E14" s="8">
        <f>Kluppierungsprotokoll!E14/$B$6</f>
        <v>1.4285714285714286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7.1428571428571432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35">
      <c r="A15" s="8">
        <f>Kluppierungsprotokoll!A15</f>
        <v>34</v>
      </c>
      <c r="B15" s="8">
        <f>Kluppierungsprotokoll!B15</f>
        <v>0.9</v>
      </c>
      <c r="C15" s="8">
        <f>Kluppierungsprotokoll!C15/$B$6</f>
        <v>25.714285714285715</v>
      </c>
      <c r="D15" s="8">
        <f>Kluppierungsprotokoll!D15/$B$6</f>
        <v>4.2857142857142856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2.8571428571428572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35">
      <c r="A16" s="8">
        <f>Kluppierungsprotokoll!A16</f>
        <v>38</v>
      </c>
      <c r="B16" s="8">
        <f>Kluppierungsprotokoll!B16</f>
        <v>1.2</v>
      </c>
      <c r="C16" s="8">
        <f>Kluppierungsprotokoll!C16/$B$6</f>
        <v>20</v>
      </c>
      <c r="D16" s="8">
        <f>Kluppierungsprotokoll!D16/$B$6</f>
        <v>4.2857142857142856</v>
      </c>
      <c r="E16" s="8">
        <f>Kluppierungsprotokoll!E16/$B$6</f>
        <v>2.8571428571428572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1.4285714285714286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35">
      <c r="A17" s="8">
        <f>Kluppierungsprotokoll!A17</f>
        <v>42</v>
      </c>
      <c r="B17" s="8">
        <f>Kluppierungsprotokoll!B17</f>
        <v>1.5</v>
      </c>
      <c r="C17" s="8">
        <f>Kluppierungsprotokoll!C17/$B$6</f>
        <v>18.571428571428573</v>
      </c>
      <c r="D17" s="8">
        <f>Kluppierungsprotokoll!D17/$B$6</f>
        <v>7.1428571428571432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1.4285714285714286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35">
      <c r="A18" s="8">
        <f>Kluppierungsprotokoll!A18</f>
        <v>46</v>
      </c>
      <c r="B18" s="8">
        <f>Kluppierungsprotokoll!B18</f>
        <v>1.8</v>
      </c>
      <c r="C18" s="8">
        <f>Kluppierungsprotokoll!C18/$B$6</f>
        <v>12.857142857142858</v>
      </c>
      <c r="D18" s="8">
        <f>Kluppierungsprotokoll!D18/$B$6</f>
        <v>8.5714285714285712</v>
      </c>
      <c r="E18" s="8">
        <f>Kluppierungsprotokoll!E18/$B$6</f>
        <v>2.8571428571428572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35">
      <c r="A19" s="8">
        <f>Kluppierungsprotokoll!A19</f>
        <v>50</v>
      </c>
      <c r="B19" s="8">
        <f>Kluppierungsprotokoll!B19</f>
        <v>2.2000000000000002</v>
      </c>
      <c r="C19" s="8">
        <f>Kluppierungsprotokoll!C19/$B$6</f>
        <v>11.428571428571429</v>
      </c>
      <c r="D19" s="8">
        <f>Kluppierungsprotokoll!D19/$B$6</f>
        <v>2.8571428571428572</v>
      </c>
      <c r="E19" s="8">
        <f>Kluppierungsprotokoll!E19/$B$6</f>
        <v>2.8571428571428572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35">
      <c r="A20" s="8">
        <f>Kluppierungsprotokoll!A20</f>
        <v>54</v>
      </c>
      <c r="B20" s="8">
        <f>Kluppierungsprotokoll!B20</f>
        <v>2.6</v>
      </c>
      <c r="C20" s="8">
        <f>Kluppierungsprotokoll!C20/$B$6</f>
        <v>7.1428571428571432</v>
      </c>
      <c r="D20" s="8">
        <f>Kluppierungsprotokoll!D20/$B$6</f>
        <v>4.2857142857142856</v>
      </c>
      <c r="E20" s="8">
        <f>Kluppierungsprotokoll!E20/$B$6</f>
        <v>8.5714285714285712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35">
      <c r="A21" s="8">
        <f>Kluppierungsprotokoll!A21</f>
        <v>58</v>
      </c>
      <c r="B21" s="8">
        <f>Kluppierungsprotokoll!B21</f>
        <v>3</v>
      </c>
      <c r="C21" s="8">
        <f>Kluppierungsprotokoll!C21/$B$6</f>
        <v>2.8571428571428572</v>
      </c>
      <c r="D21" s="8">
        <f>Kluppierungsprotokoll!D21/$B$6</f>
        <v>5.7142857142857144</v>
      </c>
      <c r="E21" s="8">
        <f>Kluppierungsprotokoll!E21/$B$6</f>
        <v>10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35">
      <c r="A22" s="8">
        <f>Kluppierungsprotokoll!A22</f>
        <v>62</v>
      </c>
      <c r="B22" s="8">
        <f>Kluppierungsprotokoll!B22</f>
        <v>3.4</v>
      </c>
      <c r="C22" s="8">
        <f>Kluppierungsprotokoll!C22/$B$6</f>
        <v>4.2857142857142856</v>
      </c>
      <c r="D22" s="8">
        <f>Kluppierungsprotokoll!D22/$B$6</f>
        <v>2.8571428571428572</v>
      </c>
      <c r="E22" s="8">
        <f>Kluppierungsprotokoll!E22/$B$6</f>
        <v>1.4285714285714286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35">
      <c r="A23" s="8">
        <f>Kluppierungsprotokoll!A23</f>
        <v>66</v>
      </c>
      <c r="B23" s="8">
        <f>Kluppierungsprotokoll!B23</f>
        <v>3.9</v>
      </c>
      <c r="C23" s="8">
        <f>Kluppierungsprotokoll!C23/$B$6</f>
        <v>0</v>
      </c>
      <c r="D23" s="8">
        <f>Kluppierungsprotokoll!D23/$B$6</f>
        <v>1.4285714285714286</v>
      </c>
      <c r="E23" s="8">
        <f>Kluppierungsprotokoll!E23/$B$6</f>
        <v>2.8571428571428572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35">
      <c r="A24" s="8">
        <f>Kluppierungsprotokoll!A24</f>
        <v>70</v>
      </c>
      <c r="B24" s="8">
        <f>Kluppierungsprotokoll!B24</f>
        <v>4.4000000000000004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35">
      <c r="A25" s="8">
        <f>Kluppierungsprotokoll!A25</f>
        <v>74</v>
      </c>
      <c r="B25" s="8">
        <f>Kluppierungsprotokoll!B25</f>
        <v>4.9000000000000004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35">
      <c r="A26" s="8">
        <f>Kluppierungsprotokoll!A26</f>
        <v>78</v>
      </c>
      <c r="B26" s="8">
        <f>Kluppierungsprotokoll!B26</f>
        <v>5.4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35">
      <c r="A27" s="8">
        <f>Kluppierungsprotokoll!A27</f>
        <v>82</v>
      </c>
      <c r="B27" s="8">
        <f>Kluppierungsprotokoll!B27</f>
        <v>6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1.4285714285714286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35">
      <c r="A28" s="8">
        <f>Kluppierungsprotokoll!A28</f>
        <v>86</v>
      </c>
      <c r="B28" s="8">
        <f>Kluppierungsprotokoll!B28</f>
        <v>6.6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35">
      <c r="A29" s="8">
        <f>Kluppierungsprotokoll!A29</f>
        <v>90</v>
      </c>
      <c r="B29" s="8">
        <f>Kluppierungsprotokoll!B29</f>
        <v>7.2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35">
      <c r="A30" s="8">
        <f>Kluppierungsprotokoll!A30</f>
        <v>94</v>
      </c>
      <c r="B30" s="8">
        <f>Kluppierungsprotokoll!B30</f>
        <v>7.9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35">
      <c r="A31" s="8">
        <f>Kluppierungsprotokoll!A31</f>
        <v>98</v>
      </c>
      <c r="B31" s="8">
        <f>Kluppierungsprotokoll!B31</f>
        <v>8.6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3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3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3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3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3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3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29</v>
      </c>
    </row>
    <row r="2" spans="1:16" x14ac:dyDescent="0.35">
      <c r="A2" s="10" t="s">
        <v>33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0.7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Kluppierungsprotokoll!C9*($A9/200)^2*PI()</f>
        <v>1.201659189998096</v>
      </c>
      <c r="D9" s="7">
        <f>Kluppierungsprotokoll!D9*($A9/200)^2*PI()</f>
        <v>2.3561944901923454E-2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6.2831853071795868E-2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Kluppierungsprotokoll!C10*($A10/200)^2*PI()</f>
        <v>1.2315043202071991</v>
      </c>
      <c r="D10" s="8">
        <f>Kluppierungsprotokoll!D10*($A10/200)^2*PI()</f>
        <v>9.2362824015539927E-2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0.27708847204661979</v>
      </c>
      <c r="I10" s="8">
        <f>Kluppierungsprotokoll!I10*($A10/200)^2*PI()</f>
        <v>0</v>
      </c>
      <c r="J10" s="8">
        <f>Kluppierungsprotokoll!J10*($A10/200)^2*PI()</f>
        <v>3.0787608005179976E-2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Kluppierungsprotokoll!C11*($A11/200)^2*PI()</f>
        <v>1.1451105222334796</v>
      </c>
      <c r="D11" s="8">
        <f>Kluppierungsprotokoll!D11*($A11/200)^2*PI()</f>
        <v>0.12723450247038659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0.25446900494077318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2.5446900494077322E-2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Kluppierungsprotokoll!C12*($A12/200)^2*PI()</f>
        <v>1.2924512176868408</v>
      </c>
      <c r="D12" s="8">
        <f>Kluppierungsprotokoll!D12*($A12/200)^2*PI()</f>
        <v>0.19006635554218249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0.30410616886749198</v>
      </c>
      <c r="I12" s="8">
        <f>Kluppierungsprotokoll!I12*($A12/200)^2*PI()</f>
        <v>0</v>
      </c>
      <c r="J12" s="8">
        <f>Kluppierungsprotokoll!J12*($A12/200)^2*PI()</f>
        <v>3.8013271108436497E-2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Kluppierungsprotokoll!C13*($A13/200)^2*PI()</f>
        <v>0.90257956937634776</v>
      </c>
      <c r="D13" s="8">
        <f>Kluppierungsprotokoll!D13*($A13/200)^2*PI()</f>
        <v>0.15927874753700255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0.69020790599367765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5.3092915845667513E-2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Kluppierungsprotokoll!C14*($A14/200)^2*PI()</f>
        <v>1.2723450247038661</v>
      </c>
      <c r="D14" s="8">
        <f>Kluppierungsprotokoll!D14*($A14/200)^2*PI()</f>
        <v>0.28274333882308139</v>
      </c>
      <c r="E14" s="8">
        <f>Kluppierungsprotokoll!E14*($A14/200)^2*PI()</f>
        <v>7.0685834705770348E-2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0.35342917352885167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35">
      <c r="A15" s="8">
        <f>Kluppierungsprotokoll!A15</f>
        <v>34</v>
      </c>
      <c r="B15" s="8">
        <f>Kluppierungsprotokoll!B15</f>
        <v>0.9</v>
      </c>
      <c r="C15" s="8">
        <f>Kluppierungsprotokoll!C15*($A15/200)^2*PI()</f>
        <v>1.6342564983974106</v>
      </c>
      <c r="D15" s="8">
        <f>Kluppierungsprotokoll!D15*($A15/200)^2*PI()</f>
        <v>0.27237608306623512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0.18158405537749009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35">
      <c r="A16" s="8">
        <f>Kluppierungsprotokoll!A16</f>
        <v>38</v>
      </c>
      <c r="B16" s="8">
        <f>Kluppierungsprotokoll!B16</f>
        <v>1.2</v>
      </c>
      <c r="C16" s="8">
        <f>Kluppierungsprotokoll!C16*($A16/200)^2*PI()</f>
        <v>1.5877609271242814</v>
      </c>
      <c r="D16" s="8">
        <f>Kluppierungsprotokoll!D16*($A16/200)^2*PI()</f>
        <v>0.34023448438377463</v>
      </c>
      <c r="E16" s="8">
        <f>Kluppierungsprotokoll!E16*($A16/200)^2*PI()</f>
        <v>0.22682298958918307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0.11341149479459153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35">
      <c r="A17" s="8">
        <f>Kluppierungsprotokoll!A17</f>
        <v>42</v>
      </c>
      <c r="B17" s="8">
        <f>Kluppierungsprotokoll!B17</f>
        <v>1.5</v>
      </c>
      <c r="C17" s="8">
        <f>Kluppierungsprotokoll!C17*($A17/200)^2*PI()</f>
        <v>1.8010750683030281</v>
      </c>
      <c r="D17" s="8">
        <f>Kluppierungsprotokoll!D17*($A17/200)^2*PI()</f>
        <v>0.69272118011654926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0.13854423602330987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35">
      <c r="A18" s="8">
        <f>Kluppierungsprotokoll!A18</f>
        <v>46</v>
      </c>
      <c r="B18" s="8">
        <f>Kluppierungsprotokoll!B18</f>
        <v>1.8</v>
      </c>
      <c r="C18" s="8">
        <f>Kluppierungsprotokoll!C18*($A18/200)^2*PI()</f>
        <v>1.4957122623741006</v>
      </c>
      <c r="D18" s="8">
        <f>Kluppierungsprotokoll!D18*($A18/200)^2*PI()</f>
        <v>0.9971415082494004</v>
      </c>
      <c r="E18" s="8">
        <f>Kluppierungsprotokoll!E18*($A18/200)^2*PI()</f>
        <v>0.33238050274980013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35">
      <c r="A19" s="8">
        <f>Kluppierungsprotokoll!A19</f>
        <v>50</v>
      </c>
      <c r="B19" s="8">
        <f>Kluppierungsprotokoll!B19</f>
        <v>2.2000000000000002</v>
      </c>
      <c r="C19" s="8">
        <f>Kluppierungsprotokoll!C19*($A19/200)^2*PI()</f>
        <v>1.5707963267948966</v>
      </c>
      <c r="D19" s="8">
        <f>Kluppierungsprotokoll!D19*($A19/200)^2*PI()</f>
        <v>0.39269908169872414</v>
      </c>
      <c r="E19" s="8">
        <f>Kluppierungsprotokoll!E19*($A19/200)^2*PI()</f>
        <v>0.39269908169872414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35">
      <c r="A20" s="8">
        <f>Kluppierungsprotokoll!A20</f>
        <v>54</v>
      </c>
      <c r="B20" s="8">
        <f>Kluppierungsprotokoll!B20</f>
        <v>2.6</v>
      </c>
      <c r="C20" s="8">
        <f>Kluppierungsprotokoll!C20*($A20/200)^2*PI()</f>
        <v>1.1451105222334796</v>
      </c>
      <c r="D20" s="8">
        <f>Kluppierungsprotokoll!D20*($A20/200)^2*PI()</f>
        <v>0.68706631334008772</v>
      </c>
      <c r="E20" s="8">
        <f>Kluppierungsprotokoll!E20*($A20/200)^2*PI()</f>
        <v>1.3741326266801754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35">
      <c r="A21" s="8">
        <f>Kluppierungsprotokoll!A21</f>
        <v>58</v>
      </c>
      <c r="B21" s="8">
        <f>Kluppierungsprotokoll!B21</f>
        <v>3</v>
      </c>
      <c r="C21" s="8">
        <f>Kluppierungsprotokoll!C21*($A21/200)^2*PI()</f>
        <v>0.52841588433380315</v>
      </c>
      <c r="D21" s="8">
        <f>Kluppierungsprotokoll!D21*($A21/200)^2*PI()</f>
        <v>1.0568317686676063</v>
      </c>
      <c r="E21" s="8">
        <f>Kluppierungsprotokoll!E21*($A21/200)^2*PI()</f>
        <v>1.8494555951683112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35">
      <c r="A22" s="8">
        <f>Kluppierungsprotokoll!A22</f>
        <v>62</v>
      </c>
      <c r="B22" s="8">
        <f>Kluppierungsprotokoll!B22</f>
        <v>3.4</v>
      </c>
      <c r="C22" s="8">
        <f>Kluppierungsprotokoll!C22*($A22/200)^2*PI()</f>
        <v>0.90572116202993735</v>
      </c>
      <c r="D22" s="8">
        <f>Kluppierungsprotokoll!D22*($A22/200)^2*PI()</f>
        <v>0.60381410801995827</v>
      </c>
      <c r="E22" s="8">
        <f>Kluppierungsprotokoll!E22*($A22/200)^2*PI()</f>
        <v>0.30190705400997914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35">
      <c r="A23" s="8">
        <f>Kluppierungsprotokoll!A23</f>
        <v>66</v>
      </c>
      <c r="B23" s="8">
        <f>Kluppierungsprotokoll!B23</f>
        <v>3.9</v>
      </c>
      <c r="C23" s="8">
        <f>Kluppierungsprotokoll!C23*($A23/200)^2*PI()</f>
        <v>0</v>
      </c>
      <c r="D23" s="8">
        <f>Kluppierungsprotokoll!D23*($A23/200)^2*PI()</f>
        <v>0.34211943997592853</v>
      </c>
      <c r="E23" s="8">
        <f>Kluppierungsprotokoll!E23*($A23/200)^2*PI()</f>
        <v>0.68423887995185706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35">
      <c r="A24" s="8">
        <f>Kluppierungsprotokoll!A24</f>
        <v>70</v>
      </c>
      <c r="B24" s="8">
        <f>Kluppierungsprotokoll!B24</f>
        <v>4.4000000000000004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35">
      <c r="A25" s="8">
        <f>Kluppierungsprotokoll!A25</f>
        <v>74</v>
      </c>
      <c r="B25" s="8">
        <f>Kluppierungsprotokoll!B25</f>
        <v>4.9000000000000004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35">
      <c r="A26" s="8">
        <f>Kluppierungsprotokoll!A26</f>
        <v>78</v>
      </c>
      <c r="B26" s="8">
        <f>Kluppierungsprotokoll!B26</f>
        <v>5.4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35">
      <c r="A27" s="8">
        <f>Kluppierungsprotokoll!A27</f>
        <v>82</v>
      </c>
      <c r="B27" s="8">
        <f>Kluppierungsprotokoll!B27</f>
        <v>6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0.52810172506844411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35">
      <c r="A28" s="8">
        <f>Kluppierungsprotokoll!A28</f>
        <v>86</v>
      </c>
      <c r="B28" s="8">
        <f>Kluppierungsprotokoll!B28</f>
        <v>6.6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35">
      <c r="A29" s="8">
        <f>Kluppierungsprotokoll!A29</f>
        <v>90</v>
      </c>
      <c r="B29" s="8">
        <f>Kluppierungsprotokoll!B29</f>
        <v>7.2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35">
      <c r="A30" s="8">
        <f>Kluppierungsprotokoll!A30</f>
        <v>94</v>
      </c>
      <c r="B30" s="8">
        <f>Kluppierungsprotokoll!B30</f>
        <v>7.9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35">
      <c r="A31" s="8">
        <f>Kluppierungsprotokoll!A31</f>
        <v>98</v>
      </c>
      <c r="B31" s="8">
        <f>Kluppierungsprotokoll!B31</f>
        <v>8.6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3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3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3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3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3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3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35">
      <c r="A53" s="2" t="s">
        <v>24</v>
      </c>
      <c r="B53" s="2" t="s">
        <v>23</v>
      </c>
      <c r="C53" s="2">
        <f>SUM(C9:C51)</f>
        <v>17.714498495796768</v>
      </c>
      <c r="D53" s="2">
        <f t="shared" ref="D53:P53" si="0">SUM(D9:D51)</f>
        <v>6.2602516808083806</v>
      </c>
      <c r="E53" s="2">
        <f t="shared" si="0"/>
        <v>5.2323225645538001</v>
      </c>
      <c r="F53" s="2">
        <f t="shared" si="0"/>
        <v>0</v>
      </c>
      <c r="G53" s="2">
        <f t="shared" si="0"/>
        <v>0</v>
      </c>
      <c r="H53" s="2">
        <f t="shared" si="0"/>
        <v>2.2622608698500097</v>
      </c>
      <c r="I53" s="2">
        <f t="shared" si="0"/>
        <v>0</v>
      </c>
      <c r="J53" s="2">
        <f t="shared" si="0"/>
        <v>0.7103140989766521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7.8539816339744828E-2</v>
      </c>
      <c r="Q53" s="2">
        <f>SUM(C53:P53)</f>
        <v>32.258187526325351</v>
      </c>
    </row>
    <row r="54" spans="1:17" x14ac:dyDescent="0.35">
      <c r="A54" s="2" t="s">
        <v>24</v>
      </c>
      <c r="B54" s="2" t="s">
        <v>26</v>
      </c>
      <c r="C54" s="2">
        <f>C53/$B$6</f>
        <v>25.306426422566812</v>
      </c>
      <c r="D54" s="2">
        <f t="shared" ref="D54:P54" si="1">D53/$B$6</f>
        <v>8.9432166868691159</v>
      </c>
      <c r="E54" s="2">
        <f t="shared" si="1"/>
        <v>7.4747465207911432</v>
      </c>
      <c r="F54" s="2">
        <f t="shared" ref="F54" si="2">F53/$B$6</f>
        <v>0</v>
      </c>
      <c r="G54" s="2">
        <f t="shared" si="1"/>
        <v>0</v>
      </c>
      <c r="H54" s="2">
        <f t="shared" si="1"/>
        <v>3.2318012426428711</v>
      </c>
      <c r="I54" s="2">
        <f t="shared" si="1"/>
        <v>0</v>
      </c>
      <c r="J54" s="2">
        <f t="shared" si="1"/>
        <v>1.0147344271095031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0.11219973762820691</v>
      </c>
      <c r="Q54" s="2">
        <f>SUM(C54:P54)</f>
        <v>46.083125037607658</v>
      </c>
    </row>
    <row r="55" spans="1:17" x14ac:dyDescent="0.35">
      <c r="A55" s="2" t="s">
        <v>24</v>
      </c>
      <c r="B55" s="2" t="s">
        <v>31</v>
      </c>
      <c r="C55" s="2">
        <f>C54/$Q54</f>
        <v>0.5491473592972409</v>
      </c>
      <c r="D55" s="2">
        <f t="shared" ref="D55:P55" si="3">D54/$Q54</f>
        <v>0.19406706206601024</v>
      </c>
      <c r="E55" s="2">
        <f t="shared" si="3"/>
        <v>0.16220138097603254</v>
      </c>
      <c r="F55" s="2">
        <f t="shared" ref="F55" si="4">F54/$Q54</f>
        <v>0</v>
      </c>
      <c r="G55" s="2">
        <f t="shared" si="3"/>
        <v>0</v>
      </c>
      <c r="H55" s="2">
        <f t="shared" si="3"/>
        <v>7.0129819538181329E-2</v>
      </c>
      <c r="I55" s="2">
        <f t="shared" si="3"/>
        <v>0</v>
      </c>
      <c r="J55" s="2">
        <f t="shared" si="3"/>
        <v>2.2019653100378837E-2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2.4347250221559975E-3</v>
      </c>
      <c r="Q55" s="2">
        <f>SUM(C55:P55)</f>
        <v>0.99999999999999978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30</v>
      </c>
    </row>
    <row r="2" spans="1:16" x14ac:dyDescent="0.35">
      <c r="A2" s="10" t="s">
        <v>32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>
        <f>Kluppierungsprotokoll!B6</f>
        <v>0.7</v>
      </c>
      <c r="C6" s="3" t="s">
        <v>0</v>
      </c>
    </row>
    <row r="8" spans="1:16" ht="46.5" x14ac:dyDescent="0.3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>
        <f>Kluppierungsprotokoll!A9</f>
        <v>10</v>
      </c>
      <c r="B9" s="7">
        <f>Kluppierungsprotokoll!B9</f>
        <v>0.1</v>
      </c>
      <c r="C9" s="7">
        <f>Kluppierungsprotokoll!C9*$B9</f>
        <v>15.3</v>
      </c>
      <c r="D9" s="7">
        <f>Kluppierungsprotokoll!D9*$B9</f>
        <v>0.30000000000000004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0.8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35">
      <c r="A10" s="8">
        <f>Kluppierungsprotokoll!A10</f>
        <v>14</v>
      </c>
      <c r="B10" s="8">
        <f>Kluppierungsprotokoll!B10</f>
        <v>0.1</v>
      </c>
      <c r="C10" s="8">
        <f>Kluppierungsprotokoll!C10*$B10</f>
        <v>8</v>
      </c>
      <c r="D10" s="8">
        <f>Kluppierungsprotokoll!D10*$B10</f>
        <v>0.60000000000000009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1.8</v>
      </c>
      <c r="I10" s="8">
        <f>Kluppierungsprotokoll!I10*$B10</f>
        <v>0</v>
      </c>
      <c r="J10" s="8">
        <f>Kluppierungsprotokoll!J10*$B10</f>
        <v>0.2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35">
      <c r="A11" s="8">
        <f>Kluppierungsprotokoll!A11</f>
        <v>18</v>
      </c>
      <c r="B11" s="8">
        <f>Kluppierungsprotokoll!B11</f>
        <v>0.2</v>
      </c>
      <c r="C11" s="8">
        <f>Kluppierungsprotokoll!C11*$B11</f>
        <v>9</v>
      </c>
      <c r="D11" s="8">
        <f>Kluppierungsprotokoll!D11*$B11</f>
        <v>1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2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0.2</v>
      </c>
    </row>
    <row r="12" spans="1:16" x14ac:dyDescent="0.35">
      <c r="A12" s="8">
        <f>Kluppierungsprotokoll!A12</f>
        <v>22</v>
      </c>
      <c r="B12" s="8">
        <f>Kluppierungsprotokoll!B12</f>
        <v>0.3</v>
      </c>
      <c r="C12" s="8">
        <f>Kluppierungsprotokoll!C12*$B12</f>
        <v>10.199999999999999</v>
      </c>
      <c r="D12" s="8">
        <f>Kluppierungsprotokoll!D12*$B12</f>
        <v>1.5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2.4</v>
      </c>
      <c r="I12" s="8">
        <f>Kluppierungsprotokoll!I12*$B12</f>
        <v>0</v>
      </c>
      <c r="J12" s="8">
        <f>Kluppierungsprotokoll!J12*$B12</f>
        <v>0.3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35">
      <c r="A13" s="8">
        <f>Kluppierungsprotokoll!A13</f>
        <v>26</v>
      </c>
      <c r="B13" s="8">
        <f>Kluppierungsprotokoll!B13</f>
        <v>0.5</v>
      </c>
      <c r="C13" s="8">
        <f>Kluppierungsprotokoll!C13*$B13</f>
        <v>8.5</v>
      </c>
      <c r="D13" s="8">
        <f>Kluppierungsprotokoll!D13*$B13</f>
        <v>1.5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6.5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0.5</v>
      </c>
    </row>
    <row r="14" spans="1:16" x14ac:dyDescent="0.35">
      <c r="A14" s="8">
        <f>Kluppierungsprotokoll!A14</f>
        <v>30</v>
      </c>
      <c r="B14" s="8">
        <f>Kluppierungsprotokoll!B14</f>
        <v>0.7</v>
      </c>
      <c r="C14" s="8">
        <f>Kluppierungsprotokoll!C14*$B14</f>
        <v>12.6</v>
      </c>
      <c r="D14" s="8">
        <f>Kluppierungsprotokoll!D14*$B14</f>
        <v>2.8</v>
      </c>
      <c r="E14" s="8">
        <f>Kluppierungsprotokoll!E14*$B14</f>
        <v>0.7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3.5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35">
      <c r="A15" s="8">
        <f>Kluppierungsprotokoll!A15</f>
        <v>34</v>
      </c>
      <c r="B15" s="8">
        <f>Kluppierungsprotokoll!B15</f>
        <v>0.9</v>
      </c>
      <c r="C15" s="8">
        <f>Kluppierungsprotokoll!C15*$B15</f>
        <v>16.2</v>
      </c>
      <c r="D15" s="8">
        <f>Kluppierungsprotokoll!D15*$B15</f>
        <v>2.7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1.8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35">
      <c r="A16" s="8">
        <f>Kluppierungsprotokoll!A16</f>
        <v>38</v>
      </c>
      <c r="B16" s="8">
        <f>Kluppierungsprotokoll!B16</f>
        <v>1.2</v>
      </c>
      <c r="C16" s="8">
        <f>Kluppierungsprotokoll!C16*$B16</f>
        <v>16.8</v>
      </c>
      <c r="D16" s="8">
        <f>Kluppierungsprotokoll!D16*$B16</f>
        <v>3.5999999999999996</v>
      </c>
      <c r="E16" s="8">
        <f>Kluppierungsprotokoll!E16*$B16</f>
        <v>2.4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1.2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35">
      <c r="A17" s="8">
        <f>Kluppierungsprotokoll!A17</f>
        <v>42</v>
      </c>
      <c r="B17" s="8">
        <f>Kluppierungsprotokoll!B17</f>
        <v>1.5</v>
      </c>
      <c r="C17" s="8">
        <f>Kluppierungsprotokoll!C17*$B17</f>
        <v>19.5</v>
      </c>
      <c r="D17" s="8">
        <f>Kluppierungsprotokoll!D17*$B17</f>
        <v>7.5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1.5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35">
      <c r="A18" s="8">
        <f>Kluppierungsprotokoll!A18</f>
        <v>46</v>
      </c>
      <c r="B18" s="8">
        <f>Kluppierungsprotokoll!B18</f>
        <v>1.8</v>
      </c>
      <c r="C18" s="8">
        <f>Kluppierungsprotokoll!C18*$B18</f>
        <v>16.2</v>
      </c>
      <c r="D18" s="8">
        <f>Kluppierungsprotokoll!D18*$B18</f>
        <v>10.8</v>
      </c>
      <c r="E18" s="8">
        <f>Kluppierungsprotokoll!E18*$B18</f>
        <v>3.6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35">
      <c r="A19" s="8">
        <f>Kluppierungsprotokoll!A19</f>
        <v>50</v>
      </c>
      <c r="B19" s="8">
        <f>Kluppierungsprotokoll!B19</f>
        <v>2.2000000000000002</v>
      </c>
      <c r="C19" s="8">
        <f>Kluppierungsprotokoll!C19*$B19</f>
        <v>17.600000000000001</v>
      </c>
      <c r="D19" s="8">
        <f>Kluppierungsprotokoll!D19*$B19</f>
        <v>4.4000000000000004</v>
      </c>
      <c r="E19" s="8">
        <f>Kluppierungsprotokoll!E19*$B19</f>
        <v>4.4000000000000004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35">
      <c r="A20" s="8">
        <f>Kluppierungsprotokoll!A20</f>
        <v>54</v>
      </c>
      <c r="B20" s="8">
        <f>Kluppierungsprotokoll!B20</f>
        <v>2.6</v>
      </c>
      <c r="C20" s="8">
        <f>Kluppierungsprotokoll!C20*$B20</f>
        <v>13</v>
      </c>
      <c r="D20" s="8">
        <f>Kluppierungsprotokoll!D20*$B20</f>
        <v>7.8000000000000007</v>
      </c>
      <c r="E20" s="8">
        <f>Kluppierungsprotokoll!E20*$B20</f>
        <v>15.600000000000001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35">
      <c r="A21" s="8">
        <f>Kluppierungsprotokoll!A21</f>
        <v>58</v>
      </c>
      <c r="B21" s="8">
        <f>Kluppierungsprotokoll!B21</f>
        <v>3</v>
      </c>
      <c r="C21" s="8">
        <f>Kluppierungsprotokoll!C21*$B21</f>
        <v>6</v>
      </c>
      <c r="D21" s="8">
        <f>Kluppierungsprotokoll!D21*$B21</f>
        <v>12</v>
      </c>
      <c r="E21" s="8">
        <f>Kluppierungsprotokoll!E21*$B21</f>
        <v>21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35">
      <c r="A22" s="8">
        <f>Kluppierungsprotokoll!A22</f>
        <v>62</v>
      </c>
      <c r="B22" s="8">
        <f>Kluppierungsprotokoll!B22</f>
        <v>3.4</v>
      </c>
      <c r="C22" s="8">
        <f>Kluppierungsprotokoll!C22*$B22</f>
        <v>10.199999999999999</v>
      </c>
      <c r="D22" s="8">
        <f>Kluppierungsprotokoll!D22*$B22</f>
        <v>6.8</v>
      </c>
      <c r="E22" s="8">
        <f>Kluppierungsprotokoll!E22*$B22</f>
        <v>3.4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35">
      <c r="A23" s="8">
        <f>Kluppierungsprotokoll!A23</f>
        <v>66</v>
      </c>
      <c r="B23" s="8">
        <f>Kluppierungsprotokoll!B23</f>
        <v>3.9</v>
      </c>
      <c r="C23" s="8">
        <f>Kluppierungsprotokoll!C23*$B23</f>
        <v>0</v>
      </c>
      <c r="D23" s="8">
        <f>Kluppierungsprotokoll!D23*$B23</f>
        <v>3.9</v>
      </c>
      <c r="E23" s="8">
        <f>Kluppierungsprotokoll!E23*$B23</f>
        <v>7.8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35">
      <c r="A24" s="8">
        <f>Kluppierungsprotokoll!A24</f>
        <v>70</v>
      </c>
      <c r="B24" s="8">
        <f>Kluppierungsprotokoll!B24</f>
        <v>4.4000000000000004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35">
      <c r="A25" s="8">
        <f>Kluppierungsprotokoll!A25</f>
        <v>74</v>
      </c>
      <c r="B25" s="8">
        <f>Kluppierungsprotokoll!B25</f>
        <v>4.9000000000000004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35">
      <c r="A26" s="8">
        <f>Kluppierungsprotokoll!A26</f>
        <v>78</v>
      </c>
      <c r="B26" s="8">
        <f>Kluppierungsprotokoll!B26</f>
        <v>5.4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35">
      <c r="A27" s="8">
        <f>Kluppierungsprotokoll!A27</f>
        <v>82</v>
      </c>
      <c r="B27" s="8">
        <f>Kluppierungsprotokoll!B27</f>
        <v>6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6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35">
      <c r="A28" s="8">
        <f>Kluppierungsprotokoll!A28</f>
        <v>86</v>
      </c>
      <c r="B28" s="8">
        <f>Kluppierungsprotokoll!B28</f>
        <v>6.6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35">
      <c r="A29" s="8">
        <f>Kluppierungsprotokoll!A29</f>
        <v>90</v>
      </c>
      <c r="B29" s="8">
        <f>Kluppierungsprotokoll!B29</f>
        <v>7.2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35">
      <c r="A30" s="8">
        <f>Kluppierungsprotokoll!A30</f>
        <v>94</v>
      </c>
      <c r="B30" s="8">
        <f>Kluppierungsprotokoll!B30</f>
        <v>7.9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35">
      <c r="A31" s="8">
        <f>Kluppierungsprotokoll!A31</f>
        <v>98</v>
      </c>
      <c r="B31" s="8">
        <f>Kluppierungsprotokoll!B31</f>
        <v>8.6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3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3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3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3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3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3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3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3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3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3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3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3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3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3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3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3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3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3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3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3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35">
      <c r="A53" s="2" t="s">
        <v>25</v>
      </c>
      <c r="B53" s="2" t="s">
        <v>23</v>
      </c>
      <c r="C53" s="2">
        <f>SUM(C9:C51)</f>
        <v>179.09999999999997</v>
      </c>
      <c r="D53" s="2">
        <f t="shared" ref="D53:P53" si="0">SUM(D9:D51)</f>
        <v>67.2</v>
      </c>
      <c r="E53" s="2">
        <f t="shared" si="0"/>
        <v>58.9</v>
      </c>
      <c r="F53" s="2">
        <f t="shared" ref="F53" si="1">SUM(F9:F51)</f>
        <v>0</v>
      </c>
      <c r="G53" s="2">
        <f t="shared" si="0"/>
        <v>0</v>
      </c>
      <c r="H53" s="2">
        <f t="shared" si="0"/>
        <v>20.3</v>
      </c>
      <c r="I53" s="2">
        <f t="shared" si="0"/>
        <v>0</v>
      </c>
      <c r="J53" s="2">
        <f t="shared" si="0"/>
        <v>7.7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0.7</v>
      </c>
      <c r="Q53" s="2">
        <f>SUM(C53:P53)</f>
        <v>333.89999999999992</v>
      </c>
    </row>
    <row r="54" spans="1:17" x14ac:dyDescent="0.35">
      <c r="A54" s="2" t="s">
        <v>25</v>
      </c>
      <c r="B54" s="2" t="s">
        <v>26</v>
      </c>
      <c r="C54" s="2">
        <f>C53/$B$6</f>
        <v>255.85714285714283</v>
      </c>
      <c r="D54" s="2">
        <f t="shared" ref="D54:P54" si="2">D53/$B$6</f>
        <v>96.000000000000014</v>
      </c>
      <c r="E54" s="2">
        <f t="shared" si="2"/>
        <v>84.142857142857153</v>
      </c>
      <c r="F54" s="2">
        <f t="shared" ref="F54" si="3">F53/$B$6</f>
        <v>0</v>
      </c>
      <c r="G54" s="2">
        <f t="shared" si="2"/>
        <v>0</v>
      </c>
      <c r="H54" s="2">
        <f t="shared" si="2"/>
        <v>29.000000000000004</v>
      </c>
      <c r="I54" s="2">
        <f t="shared" si="2"/>
        <v>0</v>
      </c>
      <c r="J54" s="2">
        <f t="shared" si="2"/>
        <v>11.000000000000002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1</v>
      </c>
      <c r="Q54" s="2">
        <f>SUM(C54:P54)</f>
        <v>477</v>
      </c>
    </row>
    <row r="55" spans="1:17" x14ac:dyDescent="0.35">
      <c r="A55" s="2" t="s">
        <v>25</v>
      </c>
      <c r="B55" s="2" t="s">
        <v>31</v>
      </c>
      <c r="C55" s="2">
        <f>C54/$Q54</f>
        <v>0.53638814016172498</v>
      </c>
      <c r="D55" s="2">
        <f t="shared" ref="D55:P55" si="4">D54/$Q54</f>
        <v>0.20125786163522016</v>
      </c>
      <c r="E55" s="2">
        <f t="shared" si="4"/>
        <v>0.17640011979634623</v>
      </c>
      <c r="F55" s="2">
        <f t="shared" ref="F55" si="5">F54/$Q54</f>
        <v>0</v>
      </c>
      <c r="G55" s="2">
        <f t="shared" si="4"/>
        <v>0</v>
      </c>
      <c r="H55" s="2">
        <f t="shared" si="4"/>
        <v>6.0796645702306085E-2</v>
      </c>
      <c r="I55" s="2">
        <f t="shared" si="4"/>
        <v>0</v>
      </c>
      <c r="J55" s="2">
        <f t="shared" si="4"/>
        <v>2.3060796645702309E-2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2.0964360587002098E-3</v>
      </c>
      <c r="Q55" s="2">
        <f>SUM(C55:P55)</f>
        <v>1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2B2FB4AD8CCB42AF71D634CC61A7F7" ma:contentTypeVersion="16" ma:contentTypeDescription="Ein neues Dokument erstellen." ma:contentTypeScope="" ma:versionID="f79d7b386b3d4cde6cef15ed74cd692d">
  <xsd:schema xmlns:xsd="http://www.w3.org/2001/XMLSchema" xmlns:xs="http://www.w3.org/2001/XMLSchema" xmlns:p="http://schemas.microsoft.com/office/2006/metadata/properties" xmlns:ns2="7b9a8a47-86ed-4299-b6f5-ccecdb7d5b88" xmlns:ns3="7354998c-47ab-4c1d-935e-1a1d1578efc4" targetNamespace="http://schemas.microsoft.com/office/2006/metadata/properties" ma:root="true" ma:fieldsID="be5495fae6a2147235dc4693d06b27d5" ns2:_="" ns3:_="">
    <xsd:import namespace="7b9a8a47-86ed-4299-b6f5-ccecdb7d5b88"/>
    <xsd:import namespace="7354998c-47ab-4c1d-935e-1a1d1578e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a8a47-86ed-4299-b6f5-ccecdb7d5b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0daf5e7-4f19-47c9-9612-78214c62b6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4998c-47ab-4c1d-935e-1a1d1578ef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51eba2-64af-4cc4-8e2a-17f32d5e27ad}" ma:internalName="TaxCatchAll" ma:showField="CatchAllData" ma:web="7354998c-47ab-4c1d-935e-1a1d1578ef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9a8a47-86ed-4299-b6f5-ccecdb7d5b88">
      <Terms xmlns="http://schemas.microsoft.com/office/infopath/2007/PartnerControls"/>
    </lcf76f155ced4ddcb4097134ff3c332f>
    <TaxCatchAll xmlns="7354998c-47ab-4c1d-935e-1a1d1578efc4" xsi:nil="true"/>
  </documentManagement>
</p:properties>
</file>

<file path=customXml/itemProps1.xml><?xml version="1.0" encoding="utf-8"?>
<ds:datastoreItem xmlns:ds="http://schemas.openxmlformats.org/officeDocument/2006/customXml" ds:itemID="{06B7349B-B51B-4290-A933-898248770DF3}"/>
</file>

<file path=customXml/itemProps2.xml><?xml version="1.0" encoding="utf-8"?>
<ds:datastoreItem xmlns:ds="http://schemas.openxmlformats.org/officeDocument/2006/customXml" ds:itemID="{B0FB573C-A1FB-4CCF-83C9-72C69CFC1906}"/>
</file>

<file path=customXml/itemProps3.xml><?xml version="1.0" encoding="utf-8"?>
<ds:datastoreItem xmlns:ds="http://schemas.openxmlformats.org/officeDocument/2006/customXml" ds:itemID="{2DCD8576-2BF0-4974-9EFC-FE1A3052362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Christian Rüsch</cp:lastModifiedBy>
  <dcterms:created xsi:type="dcterms:W3CDTF">2022-03-10T11:48:40Z</dcterms:created>
  <dcterms:modified xsi:type="dcterms:W3CDTF">2023-01-19T14:05:42Z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0x010100782B2FB4AD8CCB42AF71D634CC61A7F7</vt:lpwstr>
  </property>
</Properties>
</file>