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35_181-1_Lausanne_Bois-de-la-Vaux\Report de données_2025.09.30\"/>
    </mc:Choice>
  </mc:AlternateContent>
  <xr:revisionPtr revIDLastSave="0" documentId="13_ncr:1_{1E69CD6F-BEC9-4146-B96A-65E4C817E77E}" xr6:coauthVersionLast="47" xr6:coauthVersionMax="47" xr10:uidLastSave="{00000000-0000-0000-0000-000000000000}"/>
  <bookViews>
    <workbookView xWindow="7125" yWindow="4830" windowWidth="38700" windowHeight="1534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O31" i="6" l="1"/>
  <c r="P31" i="6"/>
  <c r="D31" i="6"/>
  <c r="R31" i="6"/>
  <c r="E31" i="6"/>
  <c r="S31" i="6"/>
  <c r="F31" i="6"/>
  <c r="G31" i="6"/>
  <c r="H31" i="6"/>
  <c r="N31" i="6"/>
  <c r="C31" i="6"/>
  <c r="I31" i="6"/>
  <c r="K31" i="6"/>
  <c r="M31" i="6"/>
  <c r="J31" i="6"/>
  <c r="L31" i="6"/>
  <c r="Q31" i="6"/>
  <c r="E30" i="5"/>
  <c r="S30" i="5"/>
  <c r="F30" i="5"/>
  <c r="G30" i="5"/>
  <c r="H30" i="5"/>
  <c r="I30" i="5"/>
  <c r="K30" i="5"/>
  <c r="N30" i="5"/>
  <c r="Q30" i="5"/>
  <c r="R30" i="5"/>
  <c r="J30" i="5"/>
  <c r="L30" i="5"/>
  <c r="M30" i="5"/>
  <c r="O30" i="5"/>
  <c r="P30" i="5"/>
  <c r="C30" i="5"/>
  <c r="D30" i="5"/>
  <c r="L32" i="6"/>
  <c r="M32" i="6"/>
  <c r="N32" i="6"/>
  <c r="O32" i="6"/>
  <c r="P32" i="6"/>
  <c r="C32" i="6"/>
  <c r="Q32" i="6"/>
  <c r="D32" i="6"/>
  <c r="R32" i="6"/>
  <c r="E32" i="6"/>
  <c r="S32" i="6"/>
  <c r="K32" i="6"/>
  <c r="F32" i="6"/>
  <c r="H32" i="6"/>
  <c r="G32" i="6"/>
  <c r="I32" i="6"/>
  <c r="J32" i="6"/>
  <c r="I33" i="6"/>
  <c r="J33" i="6"/>
  <c r="L33" i="6"/>
  <c r="M33" i="6"/>
  <c r="N33" i="6"/>
  <c r="O33" i="6"/>
  <c r="P33" i="6"/>
  <c r="H33" i="6"/>
  <c r="C33" i="6"/>
  <c r="Q33" i="6"/>
  <c r="S33" i="6"/>
  <c r="F33" i="6"/>
  <c r="G33" i="6"/>
  <c r="K33" i="6"/>
  <c r="D33" i="6"/>
  <c r="R33" i="6"/>
  <c r="E33" i="6"/>
  <c r="F34" i="6"/>
  <c r="G34" i="6"/>
  <c r="I34" i="6"/>
  <c r="J34" i="6"/>
  <c r="K34" i="6"/>
  <c r="L34" i="6"/>
  <c r="M34" i="6"/>
  <c r="S34" i="6"/>
  <c r="H34" i="6"/>
  <c r="N34" i="6"/>
  <c r="R34" i="6"/>
  <c r="E34" i="6"/>
  <c r="O34" i="6"/>
  <c r="P34" i="6"/>
  <c r="C34" i="6"/>
  <c r="Q34" i="6"/>
  <c r="D34" i="6"/>
  <c r="P31" i="5"/>
  <c r="C31" i="5"/>
  <c r="Q31" i="5"/>
  <c r="K31" i="5"/>
  <c r="L31" i="5"/>
  <c r="O31" i="5"/>
  <c r="D31" i="5"/>
  <c r="R31" i="5"/>
  <c r="E31" i="5"/>
  <c r="S31" i="5"/>
  <c r="F31" i="5"/>
  <c r="G31" i="5"/>
  <c r="I31" i="5"/>
  <c r="J31" i="5"/>
  <c r="M31" i="5"/>
  <c r="N31" i="5"/>
  <c r="H31" i="5"/>
  <c r="J33" i="5"/>
  <c r="K33" i="5"/>
  <c r="P33" i="5"/>
  <c r="C33" i="5"/>
  <c r="S33" i="5"/>
  <c r="L33" i="5"/>
  <c r="M33" i="5"/>
  <c r="N33" i="5"/>
  <c r="O33" i="5"/>
  <c r="Q33" i="5"/>
  <c r="R33" i="5"/>
  <c r="E33" i="5"/>
  <c r="G33" i="5"/>
  <c r="H33" i="5"/>
  <c r="I33" i="5"/>
  <c r="D33" i="5"/>
  <c r="F33" i="5"/>
  <c r="G34" i="5"/>
  <c r="H34" i="5"/>
  <c r="O34" i="5"/>
  <c r="D34" i="5"/>
  <c r="S34" i="5"/>
  <c r="F34" i="5"/>
  <c r="I34" i="5"/>
  <c r="J34" i="5"/>
  <c r="K34" i="5"/>
  <c r="L34" i="5"/>
  <c r="M34" i="5"/>
  <c r="Q34" i="5"/>
  <c r="R34" i="5"/>
  <c r="N34" i="5"/>
  <c r="P34" i="5"/>
  <c r="C34" i="5"/>
  <c r="E34" i="5"/>
  <c r="M32" i="5"/>
  <c r="N32" i="5"/>
  <c r="D32" i="5"/>
  <c r="E32" i="5"/>
  <c r="F32" i="5"/>
  <c r="G32" i="5"/>
  <c r="J32" i="5"/>
  <c r="K32" i="5"/>
  <c r="O32" i="5"/>
  <c r="P32" i="5"/>
  <c r="C32" i="5"/>
  <c r="Q32" i="5"/>
  <c r="R32" i="5"/>
  <c r="S32" i="5"/>
  <c r="I32" i="5"/>
  <c r="H32" i="5"/>
  <c r="L32" i="5"/>
  <c r="D30" i="6"/>
  <c r="R30" i="6"/>
  <c r="E30" i="6"/>
  <c r="S30" i="6"/>
  <c r="F30" i="6"/>
  <c r="G30" i="6"/>
  <c r="H30" i="6"/>
  <c r="I30" i="6"/>
  <c r="J30" i="6"/>
  <c r="K30" i="6"/>
  <c r="L30" i="6"/>
  <c r="O30" i="6"/>
  <c r="Q30" i="6"/>
  <c r="M30" i="6"/>
  <c r="N30" i="6"/>
  <c r="P30" i="6"/>
  <c r="C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<sst xmlns="http://schemas.openxmlformats.org/spreadsheetml/2006/main" count="155" uniqueCount="56">
  <si>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</si>
  <si>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</si>
  <si>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</si>
  <si>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</si>
  <si>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</si>
  <si>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</si>
  <si>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</si>
  <si>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</si>
  <si>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</si>
  <si>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</si>
  <si>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</si>
  <si>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</si>
  <si>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</si>
  <si>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</si>
  <si>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</si>
  <si>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</si>
  <si>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</si>
  <si>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</si>
  <si>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</si>
  <si>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</si>
  <si>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</si>
  <si>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</si>
  <si>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</si>
  <si>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</si>
  <si>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</si>
  <si>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</si>
  <si>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</si>
  <si>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</si>
  <si>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</si>
  <si>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</si>
  <si>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</si>
  <si>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</si>
  <si>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</si>
  <si>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</si>
  <si>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</si>
  <si>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</si>
  <si>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</si>
  <si>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</si>
  <si>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</si>
  <si>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</si>
  <si>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</si>
  <si>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</si>
  <si>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</si>
  <si>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</si>
  <si>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</si>
  <si>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</si>
  <si>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</si>
  <si>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</si>
  <si>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</si>
  <si>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</si>
  <si>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</si>
  <si>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</si>
  <si>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</si>
  <si>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</si>
  <si>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</si>
  <si>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VD35 - Bois de la 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</si>
</sst>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J71" sqref="J71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45911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0.31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1</v>
      </c>
      <c r="D10" s="8">
        <v>2</v>
      </c>
      <c r="E10" s="8">
        <v>0</v>
      </c>
      <c r="F10" s="8">
        <v>0</v>
      </c>
      <c r="G10" s="8">
        <v>0</v>
      </c>
      <c r="H10" s="8">
        <v>0</v>
      </c>
      <c r="I10" s="8">
        <v>1</v>
      </c>
      <c r="J10" s="8">
        <v>1</v>
      </c>
      <c r="K10" s="8">
        <v>3</v>
      </c>
      <c r="L10" s="8">
        <v>0</v>
      </c>
      <c r="M10" s="8">
        <v>0</v>
      </c>
      <c r="N10" s="8">
        <v>2</v>
      </c>
      <c r="O10" s="8">
        <v>26</v>
      </c>
      <c r="P10" s="8">
        <v>0</v>
      </c>
      <c r="Q10" s="8">
        <v>0</v>
      </c>
      <c r="R10" s="8">
        <v>0</v>
      </c>
      <c r="S10" s="8">
        <v>1</v>
      </c>
    </row>
    <row r="11" spans="1:19" x14ac:dyDescent="0.25">
      <c r="A11" s="8">
        <v>18</v>
      </c>
      <c r="B11" s="8">
        <v>0.18</v>
      </c>
      <c r="C11" s="8">
        <v>0</v>
      </c>
      <c r="D11" s="8">
        <v>2</v>
      </c>
      <c r="E11" s="8">
        <v>0</v>
      </c>
      <c r="F11" s="8">
        <v>0</v>
      </c>
      <c r="G11" s="8">
        <v>0</v>
      </c>
      <c r="H11" s="8">
        <v>0</v>
      </c>
      <c r="I11" s="8">
        <v>3</v>
      </c>
      <c r="J11" s="8">
        <v>0</v>
      </c>
      <c r="K11" s="8">
        <v>3</v>
      </c>
      <c r="L11" s="8">
        <v>0</v>
      </c>
      <c r="M11" s="8">
        <v>0</v>
      </c>
      <c r="N11" s="8">
        <v>0</v>
      </c>
      <c r="O11" s="8">
        <v>21</v>
      </c>
      <c r="P11" s="8">
        <v>0</v>
      </c>
      <c r="Q11" s="8">
        <v>0</v>
      </c>
      <c r="R11" s="8">
        <v>1</v>
      </c>
      <c r="S11" s="8">
        <v>1</v>
      </c>
    </row>
    <row r="12" spans="1:19" x14ac:dyDescent="0.25">
      <c r="A12" s="8">
        <v>22</v>
      </c>
      <c r="B12" s="8">
        <v>0.28999999999999998</v>
      </c>
      <c r="C12" s="8">
        <v>0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1</v>
      </c>
      <c r="K12" s="8">
        <v>1</v>
      </c>
      <c r="L12" s="8">
        <v>0</v>
      </c>
      <c r="M12" s="8">
        <v>0</v>
      </c>
      <c r="N12" s="8">
        <v>0</v>
      </c>
      <c r="O12" s="8">
        <v>12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0</v>
      </c>
      <c r="D13" s="8">
        <v>3</v>
      </c>
      <c r="E13" s="8">
        <v>0</v>
      </c>
      <c r="F13" s="8">
        <v>0</v>
      </c>
      <c r="G13" s="8">
        <v>0</v>
      </c>
      <c r="H13" s="8">
        <v>0</v>
      </c>
      <c r="I13" s="8">
        <v>4</v>
      </c>
      <c r="J13" s="8">
        <v>2</v>
      </c>
      <c r="K13" s="8">
        <v>0</v>
      </c>
      <c r="L13" s="8">
        <v>0</v>
      </c>
      <c r="M13" s="8">
        <v>0</v>
      </c>
      <c r="N13" s="8">
        <v>0</v>
      </c>
      <c r="O13" s="8">
        <v>2</v>
      </c>
      <c r="P13" s="8">
        <v>0</v>
      </c>
      <c r="Q13" s="8">
        <v>0</v>
      </c>
      <c r="R13" s="8">
        <v>0</v>
      </c>
      <c r="S13" s="8">
        <v>1</v>
      </c>
    </row>
    <row r="14" spans="1:19" x14ac:dyDescent="0.25">
      <c r="A14" s="8">
        <v>30</v>
      </c>
      <c r="B14" s="8">
        <v>0.67</v>
      </c>
      <c r="C14" s="8">
        <v>0</v>
      </c>
      <c r="D14" s="8">
        <v>3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4</v>
      </c>
      <c r="K14" s="8">
        <v>0</v>
      </c>
      <c r="L14" s="8">
        <v>0</v>
      </c>
      <c r="M14" s="8">
        <v>0</v>
      </c>
      <c r="N14" s="8">
        <v>0</v>
      </c>
      <c r="O14" s="8">
        <v>3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4</v>
      </c>
      <c r="K15" s="8">
        <v>2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5</v>
      </c>
      <c r="J16" s="8">
        <v>4</v>
      </c>
      <c r="K16" s="8">
        <v>4</v>
      </c>
      <c r="L16" s="8">
        <v>0</v>
      </c>
      <c r="M16" s="8">
        <v>0</v>
      </c>
      <c r="N16" s="8">
        <v>1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</v>
      </c>
      <c r="J17" s="8">
        <v>0</v>
      </c>
      <c r="K17" s="8">
        <v>2</v>
      </c>
      <c r="L17" s="8">
        <v>0</v>
      </c>
      <c r="M17" s="8">
        <v>0</v>
      </c>
      <c r="N17" s="8">
        <v>0</v>
      </c>
      <c r="O17" s="8">
        <v>1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2</v>
      </c>
      <c r="J18" s="8">
        <v>0</v>
      </c>
      <c r="K18" s="8">
        <v>1</v>
      </c>
      <c r="L18" s="8">
        <v>0</v>
      </c>
      <c r="M18" s="8">
        <v>0</v>
      </c>
      <c r="N18" s="8">
        <v>1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1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</v>
      </c>
      <c r="D54" s="12">
        <f t="shared" ref="D54:S54" si="0">SUM(D9:D51)</f>
        <v>14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21</v>
      </c>
      <c r="J54" s="12">
        <f t="shared" si="0"/>
        <v>18</v>
      </c>
      <c r="K54" s="12">
        <f t="shared" si="0"/>
        <v>16</v>
      </c>
      <c r="L54" s="12">
        <f t="shared" si="0"/>
        <v>0</v>
      </c>
      <c r="M54" s="12">
        <f t="shared" si="0"/>
        <v>0</v>
      </c>
      <c r="N54" s="12">
        <f t="shared" si="0"/>
        <v>4</v>
      </c>
      <c r="O54" s="12">
        <f t="shared" si="0"/>
        <v>65</v>
      </c>
      <c r="P54" s="12">
        <f t="shared" ref="P54:Q54" si="2">SUM(P9:P51)</f>
        <v>0</v>
      </c>
      <c r="Q54" s="12">
        <f t="shared" si="2"/>
        <v>0</v>
      </c>
      <c r="R54" s="12">
        <f t="shared" si="0"/>
        <v>1</v>
      </c>
      <c r="S54" s="12">
        <f t="shared" si="0"/>
        <v>3</v>
      </c>
      <c r="T54" s="13">
        <f>SUM(C54:S54)</f>
        <v>144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6.5</v>
      </c>
      <c r="D55" s="20">
        <f t="shared" ref="D55:S55" si="3">ROUND(D54/$B$6, 1)</f>
        <v>45.2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67.7</v>
      </c>
      <c r="J55" s="20">
        <f t="shared" si="3"/>
        <v>58.1</v>
      </c>
      <c r="K55" s="20">
        <f t="shared" si="3"/>
        <v>51.6</v>
      </c>
      <c r="L55" s="20">
        <f t="shared" si="3"/>
        <v>0</v>
      </c>
      <c r="M55" s="20">
        <f t="shared" si="3"/>
        <v>0</v>
      </c>
      <c r="N55" s="20">
        <f t="shared" si="3"/>
        <v>12.9</v>
      </c>
      <c r="O55" s="20">
        <f t="shared" si="3"/>
        <v>209.7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3.2</v>
      </c>
      <c r="S55" s="20">
        <f t="shared" si="3"/>
        <v>9.6999999999999993</v>
      </c>
      <c r="T55" s="21">
        <f>ROUND(SUM(C55:S55),0)</f>
        <v>465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0.65</v>
      </c>
      <c r="D56" s="22">
        <f>ROUND('Calcul surface terriere'!D53, 2)</f>
        <v>0.92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2.29</v>
      </c>
      <c r="J56" s="22">
        <f>ROUND('Calcul surface terriere'!J53, 2)</f>
        <v>1.72</v>
      </c>
      <c r="K56" s="22">
        <f>ROUND('Calcul surface terriere'!K53, 2)</f>
        <v>1.24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0.31</v>
      </c>
      <c r="O56" s="22">
        <f>ROUND('Calcul surface terriere'!O53, 2)</f>
        <v>1.85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0.03</v>
      </c>
      <c r="S56" s="22">
        <f>ROUND('Calcul surface terriere'!S53, 2)</f>
        <v>0.09</v>
      </c>
      <c r="T56" s="23">
        <f>ROUND('Calcul surface terriere'!T53,1)</f>
        <v>9.1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2.1</v>
      </c>
      <c r="D57" s="22">
        <f>ROUND('Calcul surface terriere'!D54, 2)</f>
        <v>2.98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7.37</v>
      </c>
      <c r="J57" s="22">
        <f>ROUND('Calcul surface terriere'!J54, 2)</f>
        <v>5.55</v>
      </c>
      <c r="K57" s="22">
        <f>ROUND('Calcul surface terriere'!K54, 2)</f>
        <v>4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1</v>
      </c>
      <c r="O57" s="22">
        <f>ROUND('Calcul surface terriere'!O54, 2)</f>
        <v>5.96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0.08</v>
      </c>
      <c r="S57" s="22">
        <f>ROUND('Calcul surface terriere'!S54, 2)</f>
        <v>0.3</v>
      </c>
      <c r="T57" s="23">
        <f>ROUND('Calcul surface terriere'!T54, 1)</f>
        <v>29.3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7</v>
      </c>
      <c r="D58" s="24">
        <f>ROUND(100 * 'Calcul surface terriere'!D55,0)</f>
        <v>10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25</v>
      </c>
      <c r="J58" s="24">
        <f>ROUND(100 * 'Calcul surface terriere'!J55,0)</f>
        <v>19</v>
      </c>
      <c r="K58" s="24">
        <f>ROUND(100 * 'Calcul surface terriere'!K55,0)</f>
        <v>14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3</v>
      </c>
      <c r="O58" s="24">
        <f>ROUND(100 * 'Calcul surface terriere'!O55,0)</f>
        <v>20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8.6999999999999993</v>
      </c>
      <c r="D59" s="26">
        <f>ROUND('Calcul volume sur pied'!D53, 1)</f>
        <v>9.1999999999999993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25.3</v>
      </c>
      <c r="J59" s="26">
        <f>ROUND('Calcul volume sur pied'!J53, 1)</f>
        <v>18.2</v>
      </c>
      <c r="K59" s="26">
        <f>ROUND('Calcul volume sur pied'!K53, 1)</f>
        <v>12.9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3.4</v>
      </c>
      <c r="O59" s="26">
        <f>ROUND('Calcul volume sur pied'!O53, 1)</f>
        <v>14.9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0.2</v>
      </c>
      <c r="S59" s="26">
        <f>ROUND('Calcul volume sur pied'!S53, 1)</f>
        <v>0.8</v>
      </c>
      <c r="T59" s="27">
        <f>ROUND('Calcul volume sur pied'!T53, 0)</f>
        <v>93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28.1</v>
      </c>
      <c r="D60" s="26">
        <f>ROUND('Calcul volume sur pied'!D54, 1)</f>
        <v>29.7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81.7</v>
      </c>
      <c r="J60" s="26">
        <f>ROUND('Calcul volume sur pied'!J54, 1)</f>
        <v>58.5</v>
      </c>
      <c r="K60" s="26">
        <f>ROUND('Calcul volume sur pied'!K54, 1)</f>
        <v>41.7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10.9</v>
      </c>
      <c r="O60" s="26">
        <f>ROUND('Calcul volume sur pied'!O54, 1)</f>
        <v>48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0.6</v>
      </c>
      <c r="S60" s="26">
        <f>ROUND('Calcul volume sur pied'!S54, 1)</f>
        <v>2.5</v>
      </c>
      <c r="T60" s="27">
        <f>ROUND('Calcul volume sur pied'!T54, 0)</f>
        <v>302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9</v>
      </c>
      <c r="D61" s="24">
        <f>ROUND(100 * 'Calcul volume sur pied'!D55, 0)</f>
        <v>10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27</v>
      </c>
      <c r="J61" s="24">
        <f>ROUND(100 * 'Calcul volume sur pied'!J55, 0)</f>
        <v>19</v>
      </c>
      <c r="K61" s="24">
        <f>ROUND(100 * 'Calcul volume sur pied'!K55, 0)</f>
        <v>14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4</v>
      </c>
      <c r="O61" s="24">
        <f>ROUND(100 * 'Calcul volume sur pied'!O55, 0)</f>
        <v>16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3.2258064516129035</v>
      </c>
      <c r="D10" s="8">
        <f>'Protocole Inventaire'!D10/$B$6</f>
        <v>6.4516129032258069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3.2258064516129035</v>
      </c>
      <c r="J10" s="8">
        <f>'Protocole Inventaire'!J10/$B$6</f>
        <v>3.2258064516129035</v>
      </c>
      <c r="K10" s="8">
        <f>'Protocole Inventaire'!K10/$B$6</f>
        <v>9.67741935483871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6.4516129032258069</v>
      </c>
      <c r="O10" s="8">
        <f>'Protocole Inventaire'!O10/$B$6</f>
        <v>83.870967741935488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3.2258064516129035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6.4516129032258069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9.67741935483871</v>
      </c>
      <c r="J11" s="8">
        <f>'Protocole Inventaire'!J11/$B$6</f>
        <v>0</v>
      </c>
      <c r="K11" s="8">
        <f>'Protocole Inventaire'!K11/$B$6</f>
        <v>9.67741935483871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67.741935483870975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3.2258064516129035</v>
      </c>
      <c r="S11" s="8">
        <f>'Protocole Inventaire'!S11/$B$6</f>
        <v>3.2258064516129035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3.2258064516129035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3.2258064516129035</v>
      </c>
      <c r="J12" s="8">
        <f>'Protocole Inventaire'!J12/$B$6</f>
        <v>3.2258064516129035</v>
      </c>
      <c r="K12" s="8">
        <f>'Protocole Inventaire'!K12/$B$6</f>
        <v>3.2258064516129035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38.70967741935484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9.67741935483871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12.903225806451614</v>
      </c>
      <c r="J13" s="8">
        <f>'Protocole Inventaire'!J13/$B$6</f>
        <v>6.4516129032258069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6.4516129032258069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3.2258064516129035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9.67741935483871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12.903225806451614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9.67741935483871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3.2258064516129035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12.903225806451614</v>
      </c>
      <c r="K15" s="8">
        <f>'Protocole Inventaire'!K15/$B$6</f>
        <v>6.4516129032258069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3.2258064516129035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16.129032258064516</v>
      </c>
      <c r="J16" s="8">
        <f>'Protocole Inventaire'!J16/$B$6</f>
        <v>12.903225806451614</v>
      </c>
      <c r="K16" s="8">
        <f>'Protocole Inventaire'!K16/$B$6</f>
        <v>12.903225806451614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3.2258064516129035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6.4516129032258069</v>
      </c>
      <c r="J17" s="8">
        <f>'Protocole Inventaire'!J17/$B$6</f>
        <v>0</v>
      </c>
      <c r="K17" s="8">
        <f>'Protocole Inventaire'!K17/$B$6</f>
        <v>6.4516129032258069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3.2258064516129035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6.4516129032258069</v>
      </c>
      <c r="J18" s="8">
        <f>'Protocole Inventaire'!J18/$B$6</f>
        <v>0</v>
      </c>
      <c r="K18" s="8">
        <f>'Protocole Inventaire'!K18/$B$6</f>
        <v>3.2258064516129035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3.2258064516129035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3.2258064516129035</v>
      </c>
      <c r="J19" s="8">
        <f>'Protocole Inventaire'!J19/$B$6</f>
        <v>3.2258064516129035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3.2258064516129035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3.2258064516129035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3.2258064516129035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3.2258064516129035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3.2258064516129035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1.5393804002589988E-2</v>
      </c>
      <c r="D10" s="8">
        <f>'Protocole Inventaire'!D10*($A10/200)^2*PI()</f>
        <v>3.0787608005179976E-2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1.5393804002589988E-2</v>
      </c>
      <c r="J10" s="8">
        <f>'Protocole Inventaire'!J10*($A10/200)^2*PI()</f>
        <v>1.5393804002589988E-2</v>
      </c>
      <c r="K10" s="8">
        <f>'Protocole Inventaire'!K10*($A10/200)^2*PI()</f>
        <v>4.6181412007769963E-2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3.0787608005179976E-2</v>
      </c>
      <c r="O10" s="8">
        <f>'Protocole Inventaire'!O10*($A10/200)^2*PI()</f>
        <v>0.4002389040673397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1.5393804002589988E-2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5.0893800988154644E-2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7.6340701482231973E-2</v>
      </c>
      <c r="J11" s="8">
        <f>'Protocole Inventaire'!J11*($A11/200)^2*PI()</f>
        <v>0</v>
      </c>
      <c r="K11" s="8">
        <f>'Protocole Inventaire'!K11*($A11/200)^2*PI()</f>
        <v>7.6340701482231973E-2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0.53438491037562386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2.5446900494077322E-2</v>
      </c>
      <c r="S11" s="8">
        <f>'Protocole Inventaire'!S11*($A11/200)^2*PI()</f>
        <v>2.5446900494077322E-2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3.8013271108436497E-2</v>
      </c>
      <c r="J12" s="8">
        <f>'Protocole Inventaire'!J12*($A12/200)^2*PI()</f>
        <v>3.8013271108436497E-2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0.45615925330123797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0.15927874753700255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0.21237166338267005</v>
      </c>
      <c r="J13" s="8">
        <f>'Protocole Inventaire'!J13*($A13/200)^2*PI()</f>
        <v>0.10618583169133503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0.10618583169133503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0.21205750411731106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0.28274333882308139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0.21205750411731106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0.36316811075498018</v>
      </c>
      <c r="K15" s="8">
        <f>'Protocole Inventaire'!K15*($A15/200)^2*PI()</f>
        <v>0.18158405537749009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0.56705747397295769</v>
      </c>
      <c r="J16" s="8">
        <f>'Protocole Inventaire'!J16*($A16/200)^2*PI()</f>
        <v>0.45364597917836613</v>
      </c>
      <c r="K16" s="8">
        <f>'Protocole Inventaire'!K16*($A16/200)^2*PI()</f>
        <v>0.45364597917836613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0.11341149479459153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0.27708847204661974</v>
      </c>
      <c r="J17" s="8">
        <f>'Protocole Inventaire'!J17*($A17/200)^2*PI()</f>
        <v>0</v>
      </c>
      <c r="K17" s="8">
        <f>'Protocole Inventaire'!K17*($A17/200)^2*PI()</f>
        <v>0.27708847204661974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0.13854423602330987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0.33238050274980013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0.16619025137490007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0.26420794216690158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0.63617251235193317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0.65156631635452311</v>
      </c>
      <c r="D53">
        <f t="shared" ref="D53:S53" si="0">SUM(D9:D51)</f>
        <v>0.92425655868611722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2.2861369740172925</v>
      </c>
      <c r="J53">
        <f t="shared" si="0"/>
        <v>1.7197078185750527</v>
      </c>
      <c r="K53">
        <f t="shared" si="0"/>
        <v>1.2390441425758145</v>
      </c>
      <c r="L53">
        <f t="shared" si="0"/>
        <v>0</v>
      </c>
      <c r="M53">
        <f t="shared" si="0"/>
        <v>0</v>
      </c>
      <c r="N53">
        <f t="shared" si="0"/>
        <v>0.31038935417467156</v>
      </c>
      <c r="O53">
        <f t="shared" si="0"/>
        <v>1.8475706395761575</v>
      </c>
      <c r="P53">
        <f t="shared" si="0"/>
        <v>0</v>
      </c>
      <c r="Q53">
        <f t="shared" si="0"/>
        <v>0</v>
      </c>
      <c r="R53">
        <f t="shared" si="0"/>
        <v>2.5446900494077322E-2</v>
      </c>
      <c r="S53">
        <f t="shared" si="0"/>
        <v>9.3933620342334823E-2</v>
      </c>
      <c r="T53">
        <f>SUM(C53:S53)</f>
        <v>9.0980523247960434</v>
      </c>
    </row>
    <row r="54" spans="1:20" x14ac:dyDescent="0.25">
      <c r="A54" t="s">
        <v>49</v>
      </c>
      <c r="B54" t="s">
        <v>30</v>
      </c>
      <c r="C54">
        <f>C53/$B$6</f>
        <v>2.1018268269500746</v>
      </c>
      <c r="D54">
        <f t="shared" ref="D54:S54" si="1">D53/$B$6</f>
        <v>2.981472769955217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7.3746354000557828</v>
      </c>
      <c r="J54">
        <f t="shared" si="1"/>
        <v>5.5474445760485569</v>
      </c>
      <c r="K54">
        <f t="shared" si="1"/>
        <v>3.9969165889542406</v>
      </c>
      <c r="L54">
        <f t="shared" si="1"/>
        <v>0</v>
      </c>
      <c r="M54">
        <f t="shared" si="1"/>
        <v>0</v>
      </c>
      <c r="N54">
        <f t="shared" si="1"/>
        <v>1.0012559812086179</v>
      </c>
      <c r="O54">
        <f t="shared" si="1"/>
        <v>5.9599052889553468</v>
      </c>
      <c r="P54">
        <f t="shared" si="1"/>
        <v>0</v>
      </c>
      <c r="Q54">
        <f t="shared" si="1"/>
        <v>0</v>
      </c>
      <c r="R54">
        <f t="shared" si="1"/>
        <v>8.2086775787346203E-2</v>
      </c>
      <c r="S54">
        <f t="shared" si="1"/>
        <v>0.30301167852366073</v>
      </c>
      <c r="T54">
        <f>SUM(C54:S54)</f>
        <v>29.348555886438849</v>
      </c>
    </row>
    <row r="55" spans="1:20" x14ac:dyDescent="0.25">
      <c r="A55" t="s">
        <v>49</v>
      </c>
      <c r="B55" t="s">
        <v>50</v>
      </c>
      <c r="C55">
        <f>C54/$T54</f>
        <v>7.1616022099447507E-2</v>
      </c>
      <c r="D55">
        <f t="shared" ref="D55:S55" si="2">D54/$T54</f>
        <v>0.10158839779005524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0.25127762430939221</v>
      </c>
      <c r="J55">
        <f t="shared" si="2"/>
        <v>0.18901933701657453</v>
      </c>
      <c r="K55">
        <f t="shared" si="2"/>
        <v>0.13618784530386738</v>
      </c>
      <c r="L55">
        <f t="shared" si="2"/>
        <v>0</v>
      </c>
      <c r="M55">
        <f t="shared" si="2"/>
        <v>0</v>
      </c>
      <c r="N55">
        <f t="shared" si="2"/>
        <v>3.4116022099447502E-2</v>
      </c>
      <c r="O55">
        <f t="shared" si="2"/>
        <v>0.20307320441988946</v>
      </c>
      <c r="P55">
        <f t="shared" si="2"/>
        <v>0</v>
      </c>
      <c r="Q55">
        <f t="shared" si="2"/>
        <v>0</v>
      </c>
      <c r="R55">
        <f t="shared" si="2"/>
        <v>2.79696132596685E-3</v>
      </c>
      <c r="S55">
        <f t="shared" si="2"/>
        <v>1.0324585635359115E-2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0.31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0.12</v>
      </c>
      <c r="D10" s="8">
        <f>'Protocole Inventaire'!D10*$B10</f>
        <v>0.24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0.12</v>
      </c>
      <c r="J10" s="8">
        <f>'Protocole Inventaire'!J10*$B10</f>
        <v>0.12</v>
      </c>
      <c r="K10" s="8">
        <f>'Protocole Inventaire'!K10*$B10</f>
        <v>0.36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0.24</v>
      </c>
      <c r="O10" s="8">
        <f>'Protocole Inventaire'!O10*$B10</f>
        <v>3.12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0.12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0.36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0.54</v>
      </c>
      <c r="J11" s="8">
        <f>'Protocole Inventaire'!J11*$B11</f>
        <v>0</v>
      </c>
      <c r="K11" s="8">
        <f>'Protocole Inventaire'!K11*$B11</f>
        <v>0.54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3.78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0.18</v>
      </c>
      <c r="S11" s="8">
        <f>'Protocole Inventaire'!S11*$B11</f>
        <v>0.18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0.28999999999999998</v>
      </c>
      <c r="J12" s="8">
        <f>'Protocole Inventaire'!J12*$B12</f>
        <v>0.28999999999999998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3.4799999999999995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1.3800000000000001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1.84</v>
      </c>
      <c r="J13" s="8">
        <f>'Protocole Inventaire'!J13*$B13</f>
        <v>0.92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0.92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2.0100000000000002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2.68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2.0100000000000002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3.68</v>
      </c>
      <c r="K15" s="8">
        <f>'Protocole Inventaire'!K15*$B15</f>
        <v>1.84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6.05</v>
      </c>
      <c r="J16" s="8">
        <f>'Protocole Inventaire'!J16*$B16</f>
        <v>4.84</v>
      </c>
      <c r="K16" s="8">
        <f>'Protocole Inventaire'!K16*$B16</f>
        <v>4.84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1.21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3.12</v>
      </c>
      <c r="J17" s="8">
        <f>'Protocole Inventaire'!J17*$B17</f>
        <v>0</v>
      </c>
      <c r="K17" s="8">
        <f>'Protocole Inventaire'!K17*$B17</f>
        <v>3.12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1.56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3.86</v>
      </c>
      <c r="J18" s="8">
        <f>'Protocole Inventaire'!J18*$B18</f>
        <v>0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1.93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2.35</v>
      </c>
      <c r="J19" s="8">
        <f>'Protocole Inventaire'!J19*$B19</f>
        <v>2.35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2.79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3.27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4.37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8.58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8.6999999999999993</v>
      </c>
      <c r="D53">
        <f t="shared" ref="D53:S53" si="0">SUM(D9:D51)</f>
        <v>9.1999999999999993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25.330000000000002</v>
      </c>
      <c r="J53">
        <f t="shared" si="0"/>
        <v>18.149999999999999</v>
      </c>
      <c r="K53">
        <f t="shared" si="0"/>
        <v>12.92</v>
      </c>
      <c r="L53">
        <f t="shared" si="0"/>
        <v>0</v>
      </c>
      <c r="M53">
        <f t="shared" si="0"/>
        <v>0</v>
      </c>
      <c r="N53">
        <f t="shared" si="0"/>
        <v>3.38</v>
      </c>
      <c r="O53">
        <f t="shared" si="0"/>
        <v>14.87</v>
      </c>
      <c r="P53">
        <f t="shared" si="0"/>
        <v>0</v>
      </c>
      <c r="Q53">
        <f t="shared" si="0"/>
        <v>0</v>
      </c>
      <c r="R53">
        <f t="shared" si="0"/>
        <v>0.18</v>
      </c>
      <c r="S53">
        <f t="shared" si="0"/>
        <v>0.76</v>
      </c>
      <c r="T53">
        <f>SUM(C53:S53)</f>
        <v>93.490000000000009</v>
      </c>
    </row>
    <row r="54" spans="1:20" x14ac:dyDescent="0.25">
      <c r="A54" t="s">
        <v>53</v>
      </c>
      <c r="B54" t="s">
        <v>30</v>
      </c>
      <c r="C54">
        <f>C53/$B$6</f>
        <v>28.064516129032256</v>
      </c>
      <c r="D54">
        <f t="shared" ref="D54:S54" si="1">D53/$B$6</f>
        <v>29.677419354838708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81.709677419354847</v>
      </c>
      <c r="J54">
        <f t="shared" si="1"/>
        <v>58.548387096774192</v>
      </c>
      <c r="K54">
        <f t="shared" si="1"/>
        <v>41.677419354838712</v>
      </c>
      <c r="L54">
        <f t="shared" si="1"/>
        <v>0</v>
      </c>
      <c r="M54">
        <f t="shared" si="1"/>
        <v>0</v>
      </c>
      <c r="N54">
        <f t="shared" si="1"/>
        <v>10.903225806451612</v>
      </c>
      <c r="O54">
        <f t="shared" si="1"/>
        <v>47.967741935483872</v>
      </c>
      <c r="P54">
        <f t="shared" si="1"/>
        <v>0</v>
      </c>
      <c r="Q54">
        <f t="shared" si="1"/>
        <v>0</v>
      </c>
      <c r="R54">
        <f t="shared" si="1"/>
        <v>0.58064516129032251</v>
      </c>
      <c r="S54">
        <f t="shared" si="1"/>
        <v>2.4516129032258065</v>
      </c>
      <c r="T54">
        <f>SUM(C54:S54)</f>
        <v>301.58064516129031</v>
      </c>
    </row>
    <row r="55" spans="1:20" x14ac:dyDescent="0.25">
      <c r="A55" t="s">
        <v>53</v>
      </c>
      <c r="B55" t="s">
        <v>50</v>
      </c>
      <c r="C55">
        <f>C54/$T54</f>
        <v>9.3058081078190177E-2</v>
      </c>
      <c r="D55">
        <f t="shared" ref="D55:S55" si="2">D54/$T54</f>
        <v>9.8406246657396515E-2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0.27093806824259281</v>
      </c>
      <c r="J55">
        <f t="shared" si="2"/>
        <v>0.19413841052518988</v>
      </c>
      <c r="K55">
        <f t="shared" si="2"/>
        <v>0.13819659856669164</v>
      </c>
      <c r="L55">
        <f t="shared" si="2"/>
        <v>0</v>
      </c>
      <c r="M55">
        <f t="shared" si="2"/>
        <v>0</v>
      </c>
      <c r="N55">
        <f t="shared" si="2"/>
        <v>3.6153599315434805E-2</v>
      </c>
      <c r="O55">
        <f t="shared" si="2"/>
        <v>0.15905444432559634</v>
      </c>
      <c r="P55">
        <f t="shared" si="2"/>
        <v>0</v>
      </c>
      <c r="Q55">
        <f t="shared" si="2"/>
        <v>0</v>
      </c>
      <c r="R55">
        <f t="shared" si="2"/>
        <v>1.9253396085142794E-3</v>
      </c>
      <c r="S55">
        <f t="shared" si="2"/>
        <v>8.1292116803936259E-3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2025-09-30T12:46:19Z</dcterms:modified>
</cp:coreProperties>
</file>