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1.uktsg.ch\User\Userhomes_P\iaj1553\Desktop\"/>
    </mc:Choice>
  </mc:AlternateContent>
  <xr:revisionPtr revIDLastSave="0" documentId="13_ncr:1_{0BFE1328-B0B3-45DA-BC02-F63298A92B16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<sst xmlns="http://schemas.openxmlformats.org/spreadsheetml/2006/main" count="154" uniqueCount="51">
  <si>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</si>
  <si>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</si>
  <si>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</si>
  <si>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</si>
  <si>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</si>
  <si>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</si>
  <si>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</si>
  <si>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</si>
  <si>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</si>
  <si>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</si>
  <si>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</si>
  <si>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</si>
  <si>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</si>
  <si>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</si>
  <si>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</si>
  <si>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</si>
  <si>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</si>
  <si>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</si>
  <si>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</si>
  <si>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</si>
  <si>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</si>
  <si>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</si>
  <si>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</si>
  <si>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</si>
  <si>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</si>
  <si>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</si>
  <si>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</si>
  <si>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</si>
  <si>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</si>
  <si>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</si>
  <si>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</si>
  <si>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</si>
  <si>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</si>
  <si>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</si>
  <si>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</si>
  <si>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</si>
  <si>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</si>
  <si>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</si>
  <si>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</si>
  <si>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</si>
  <si>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</si>
  <si>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</si>
  <si>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</si>
  <si>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</si>
  <si>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</si>
  <si>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</si>
  <si>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</si>
  <si>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</si>
  <si>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</si>
  <si>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</si>
  <si>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Bruderwald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</si>
</sst>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B4" sqref="B4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43700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0.95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>
        <v>1</v>
      </c>
      <c r="E10" s="8"/>
      <c r="F10" s="8"/>
      <c r="G10" s="8"/>
      <c r="H10" s="8"/>
      <c r="I10" s="8">
        <v>1</v>
      </c>
      <c r="J10" s="8"/>
      <c r="K10" s="8">
        <v>1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/>
      <c r="D12" s="8">
        <v>1</v>
      </c>
      <c r="E12" s="8"/>
      <c r="F12" s="8"/>
      <c r="G12" s="8"/>
      <c r="H12" s="8"/>
      <c r="I12" s="8">
        <v>2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1</v>
      </c>
      <c r="D13" s="8"/>
      <c r="E13" s="8"/>
      <c r="F13" s="8"/>
      <c r="G13" s="8"/>
      <c r="H13" s="8"/>
      <c r="I13" s="8"/>
      <c r="J13" s="8"/>
      <c r="K13" s="8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4</v>
      </c>
      <c r="D14" s="8">
        <v>1</v>
      </c>
      <c r="E14" s="8"/>
      <c r="F14" s="8"/>
      <c r="G14" s="8"/>
      <c r="H14" s="8"/>
      <c r="I14" s="8">
        <v>2</v>
      </c>
      <c r="J14" s="8"/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9</v>
      </c>
      <c r="D15" s="8">
        <v>1</v>
      </c>
      <c r="E15" s="8"/>
      <c r="F15" s="8"/>
      <c r="G15" s="8"/>
      <c r="H15" s="8"/>
      <c r="I15" s="8">
        <v>1</v>
      </c>
      <c r="J15" s="8"/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19</v>
      </c>
      <c r="D16" s="8"/>
      <c r="E16" s="8"/>
      <c r="F16" s="8"/>
      <c r="G16" s="8"/>
      <c r="H16" s="8"/>
      <c r="I16" s="8">
        <v>6</v>
      </c>
      <c r="J16" s="8"/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16</v>
      </c>
      <c r="D17" s="8">
        <v>2</v>
      </c>
      <c r="E17" s="8"/>
      <c r="F17" s="8"/>
      <c r="G17" s="8"/>
      <c r="H17" s="8"/>
      <c r="I17" s="8">
        <v>3</v>
      </c>
      <c r="J17" s="8">
        <v>1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21</v>
      </c>
      <c r="D18" s="8">
        <v>3</v>
      </c>
      <c r="E18" s="8"/>
      <c r="F18" s="8"/>
      <c r="G18" s="8"/>
      <c r="H18" s="8"/>
      <c r="I18" s="8">
        <v>5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15</v>
      </c>
      <c r="D19" s="8">
        <v>2</v>
      </c>
      <c r="E19" s="8"/>
      <c r="F19" s="8"/>
      <c r="G19" s="8"/>
      <c r="H19" s="8"/>
      <c r="I19" s="8">
        <v>3</v>
      </c>
      <c r="J19" s="8">
        <v>1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14</v>
      </c>
      <c r="D20" s="8">
        <v>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13</v>
      </c>
      <c r="D21" s="8">
        <v>2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2</v>
      </c>
      <c r="D22" s="8">
        <v>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>
        <v>3</v>
      </c>
      <c r="D23" s="8">
        <v>6</v>
      </c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>
        <v>2</v>
      </c>
      <c r="D24" s="8">
        <v>1</v>
      </c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120</v>
      </c>
      <c r="D54" s="12">
        <f t="shared" ref="D54:S54" si="0">SUM(D9:D51)</f>
        <v>28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25</v>
      </c>
      <c r="J54" s="12">
        <f t="shared" si="0"/>
        <v>2</v>
      </c>
      <c r="K54" s="12">
        <f t="shared" si="0"/>
        <v>7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182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126.3</v>
      </c>
      <c r="D55" s="20">
        <f t="shared" ref="D55:S55" si="3">ROUND(D54/$B$6, 1)</f>
        <v>29.5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26.3</v>
      </c>
      <c r="J55" s="20">
        <f t="shared" si="3"/>
        <v>2.1</v>
      </c>
      <c r="K55" s="20">
        <f t="shared" si="3"/>
        <v>7.4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192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21.03</v>
      </c>
      <c r="D56" s="22">
        <f>ROUND('Berechnungen Grundflaeche'!D53, 2)</f>
        <v>6.4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3.57</v>
      </c>
      <c r="J56" s="22">
        <f>ROUND('Berechnungen Grundflaeche'!J53, 2)</f>
        <v>0.33</v>
      </c>
      <c r="K56" s="22">
        <f>ROUND('Berechnungen Grundflaeche'!K53, 2)</f>
        <v>0.53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31.9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22.13</v>
      </c>
      <c r="D57" s="22">
        <f>ROUND('Berechnungen Grundflaeche'!D54, 2)</f>
        <v>6.74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3.75</v>
      </c>
      <c r="J57" s="22">
        <f>ROUND('Berechnungen Grundflaeche'!J54, 2)</f>
        <v>0.35</v>
      </c>
      <c r="K57" s="22">
        <f>ROUND('Berechnungen Grundflaeche'!K54, 2)</f>
        <v>0.56000000000000005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33.5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66</v>
      </c>
      <c r="D58" s="24">
        <f>ROUND(100 * 'Berechnungen Grundflaeche'!D55,0)</f>
        <v>20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11</v>
      </c>
      <c r="J58" s="24">
        <f>ROUND(100 * 'Berechnungen Grundflaeche'!J55,0)</f>
        <v>1</v>
      </c>
      <c r="K58" s="24">
        <f>ROUND(100 * 'Berechnungen Grundflaeche'!K55,0)</f>
        <v>2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231.9</v>
      </c>
      <c r="D59" s="26">
        <f>ROUND('Berechnungen Vorrat'!D53, 1)</f>
        <v>71.8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38.6</v>
      </c>
      <c r="J59" s="26">
        <f>ROUND('Berechnungen Vorrat'!J53, 1)</f>
        <v>3.7</v>
      </c>
      <c r="K59" s="26">
        <f>ROUND('Berechnungen Vorrat'!K53, 1)</f>
        <v>5.3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351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244.1</v>
      </c>
      <c r="D60" s="26">
        <f>ROUND('Berechnungen Vorrat'!D54, 1)</f>
        <v>75.599999999999994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40.6</v>
      </c>
      <c r="J60" s="26">
        <f>ROUND('Berechnungen Vorrat'!J54, 1)</f>
        <v>3.9</v>
      </c>
      <c r="K60" s="26">
        <f>ROUND('Berechnungen Vorrat'!K54, 1)</f>
        <v>5.6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370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66</v>
      </c>
      <c r="D61" s="24">
        <f>ROUND(100 * 'Berechnungen Vorrat'!D55, 0)</f>
        <v>20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11</v>
      </c>
      <c r="J61" s="24">
        <f>ROUND(100 * 'Berechnungen Vorrat'!J55, 0)</f>
        <v>1</v>
      </c>
      <c r="K61" s="24">
        <f>ROUND(100 * 'Berechnungen Vorrat'!K55, 0)</f>
        <v>2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1.0526315789473684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1.0526315789473684</v>
      </c>
      <c r="J10" s="8">
        <f>Kluppierungsprotokoll!J10/$B$6</f>
        <v>0</v>
      </c>
      <c r="K10" s="8">
        <f>Kluppierungsprotokoll!K10/$B$6</f>
        <v>1.0526315789473684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1.0526315789473684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0</v>
      </c>
      <c r="D12" s="8">
        <f>Kluppierungsprotokoll!D12/$B$6</f>
        <v>1.0526315789473684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2.1052631578947367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1.0526315789473684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1.0526315789473684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4.2105263157894735</v>
      </c>
      <c r="D14" s="8">
        <f>Kluppierungsprotokoll!D14/$B$6</f>
        <v>1.0526315789473684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2.1052631578947367</v>
      </c>
      <c r="J14" s="8">
        <f>Kluppierungsprotokoll!J14/$B$6</f>
        <v>0</v>
      </c>
      <c r="K14" s="8">
        <f>Kluppierungsprotokoll!K14/$B$6</f>
        <v>2.1052631578947367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9.4736842105263168</v>
      </c>
      <c r="D15" s="8">
        <f>Kluppierungsprotokoll!D15/$B$6</f>
        <v>1.0526315789473684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1.0526315789473684</v>
      </c>
      <c r="J15" s="8">
        <f>Kluppierungsprotokoll!J15/$B$6</f>
        <v>0</v>
      </c>
      <c r="K15" s="8">
        <f>Kluppierungsprotokoll!K15/$B$6</f>
        <v>1.0526315789473684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20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6.3157894736842106</v>
      </c>
      <c r="J16" s="8">
        <f>Kluppierungsprotokoll!J16/$B$6</f>
        <v>0</v>
      </c>
      <c r="K16" s="8">
        <f>Kluppierungsprotokoll!K16/$B$6</f>
        <v>2.1052631578947367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16.842105263157894</v>
      </c>
      <c r="D17" s="8">
        <f>Kluppierungsprotokoll!D17/$B$6</f>
        <v>2.1052631578947367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3.1578947368421053</v>
      </c>
      <c r="J17" s="8">
        <f>Kluppierungsprotokoll!J17/$B$6</f>
        <v>1.0526315789473684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22.105263157894736</v>
      </c>
      <c r="D18" s="8">
        <f>Kluppierungsprotokoll!D18/$B$6</f>
        <v>3.1578947368421053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5.2631578947368425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15.789473684210527</v>
      </c>
      <c r="D19" s="8">
        <f>Kluppierungsprotokoll!D19/$B$6</f>
        <v>2.1052631578947367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3.1578947368421053</v>
      </c>
      <c r="J19" s="8">
        <f>Kluppierungsprotokoll!J19/$B$6</f>
        <v>1.0526315789473684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14.736842105263159</v>
      </c>
      <c r="D20" s="8">
        <f>Kluppierungsprotokoll!D20/$B$6</f>
        <v>5.2631578947368425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13.684210526315789</v>
      </c>
      <c r="D21" s="8">
        <f>Kluppierungsprotokoll!D21/$B$6</f>
        <v>2.1052631578947367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2.1052631578947367</v>
      </c>
      <c r="D22" s="8">
        <f>Kluppierungsprotokoll!D22/$B$6</f>
        <v>3.1578947368421053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3.1578947368421053</v>
      </c>
      <c r="D23" s="8">
        <f>Kluppierungsprotokoll!D23/$B$6</f>
        <v>6.3157894736842106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1.0526315789473684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2.1052631578947367</v>
      </c>
      <c r="D24" s="8">
        <f>Kluppierungsprotokoll!D24/$B$6</f>
        <v>1.0526315789473684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1.0526315789473684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1.5393804002589988E-2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1.5393804002589988E-2</v>
      </c>
      <c r="J10" s="8">
        <f>Kluppierungsprotokoll!J10*($A10/200)^2*PI()</f>
        <v>0</v>
      </c>
      <c r="K10" s="8">
        <f>Kluppierungsprotokoll!K10*($A10/200)^2*PI()</f>
        <v>1.5393804002589988E-2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2.5446900494077322E-2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</v>
      </c>
      <c r="D12" s="8">
        <f>Kluppierungsprotokoll!D12*($A12/200)^2*PI()</f>
        <v>3.8013271108436497E-2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7.6026542216872994E-2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5.3092915845667513E-2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5.3092915845667513E-2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0.28274333882308139</v>
      </c>
      <c r="D14" s="8">
        <f>Kluppierungsprotokoll!D14*($A14/200)^2*PI()</f>
        <v>7.0685834705770348E-2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0.1413716694115407</v>
      </c>
      <c r="J14" s="8">
        <f>Kluppierungsprotokoll!J14*($A14/200)^2*PI()</f>
        <v>0</v>
      </c>
      <c r="K14" s="8">
        <f>Kluppierungsprotokoll!K14*($A14/200)^2*PI()</f>
        <v>0.1413716694115407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0.8171282491987053</v>
      </c>
      <c r="D15" s="8">
        <f>Kluppierungsprotokoll!D15*($A15/200)^2*PI()</f>
        <v>9.0792027688745044E-2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9.0792027688745044E-2</v>
      </c>
      <c r="J15" s="8">
        <f>Kluppierungsprotokoll!J15*($A15/200)^2*PI()</f>
        <v>0</v>
      </c>
      <c r="K15" s="8">
        <f>Kluppierungsprotokoll!K15*($A15/200)^2*PI()</f>
        <v>9.0792027688745044E-2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2.1548184010972391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0.68046896876754925</v>
      </c>
      <c r="J16" s="8">
        <f>Kluppierungsprotokoll!J16*($A16/200)^2*PI()</f>
        <v>0</v>
      </c>
      <c r="K16" s="8">
        <f>Kluppierungsprotokoll!K16*($A16/200)^2*PI()</f>
        <v>0.22682298958918307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2.2167077763729579</v>
      </c>
      <c r="D17" s="8">
        <f>Kluppierungsprotokoll!D17*($A17/200)^2*PI()</f>
        <v>0.27708847204661974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0.41563270806992952</v>
      </c>
      <c r="J17" s="8">
        <f>Kluppierungsprotokoll!J17*($A17/200)^2*PI()</f>
        <v>0.13854423602330987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3.4899952788729012</v>
      </c>
      <c r="D18" s="8">
        <f>Kluppierungsprotokoll!D18*($A18/200)^2*PI()</f>
        <v>0.4985707541247002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0.83095125687450033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2.9452431127404308</v>
      </c>
      <c r="D19" s="8">
        <f>Kluppierungsprotokoll!D19*($A19/200)^2*PI()</f>
        <v>0.39269908169872414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0.58904862254808621</v>
      </c>
      <c r="J19" s="8">
        <f>Kluppierungsprotokoll!J19*($A19/200)^2*PI()</f>
        <v>0.19634954084936207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3.2063094622537434</v>
      </c>
      <c r="D20" s="8">
        <f>Kluppierungsprotokoll!D20*($A20/200)^2*PI()</f>
        <v>1.1451105222334796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3.4347032481697206</v>
      </c>
      <c r="D21" s="8">
        <f>Kluppierungsprotokoll!D21*($A21/200)^2*PI()</f>
        <v>0.52841588433380315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0.60381410801995827</v>
      </c>
      <c r="D22" s="8">
        <f>Kluppierungsprotokoll!D22*($A22/200)^2*PI()</f>
        <v>0.90572116202993735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1.0263583199277855</v>
      </c>
      <c r="D23" s="8">
        <f>Kluppierungsprotokoll!D23*($A23/200)^2*PI()</f>
        <v>2.052716639855571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0.34211943997592853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0.76969020012949918</v>
      </c>
      <c r="D24" s="8">
        <f>Kluppierungsprotokoll!D24*($A24/200)^2*PI()</f>
        <v>0.38484510006474959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0.38484510006474959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21.026051311945764</v>
      </c>
      <c r="D53">
        <f t="shared" ref="D53:S53" si="0">SUM(D9:D51)</f>
        <v>6.4000525538931266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3.5666501396204917</v>
      </c>
      <c r="J53">
        <f t="shared" si="0"/>
        <v>0.33489377687267197</v>
      </c>
      <c r="K53">
        <f t="shared" si="0"/>
        <v>0.52747340653772623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31.855121188869781</v>
      </c>
    </row>
    <row r="54" spans="1:20" x14ac:dyDescent="0.25">
      <c r="A54" t="s">
        <v>24</v>
      </c>
      <c r="B54" t="s">
        <v>26</v>
      </c>
      <c r="C54">
        <f>C53/$B$6</f>
        <v>22.132685591521859</v>
      </c>
      <c r="D54">
        <f t="shared" ref="D54:S54" si="1">D53/$B$6</f>
        <v>6.7368974251506595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3.7543685680215706</v>
      </c>
      <c r="J54">
        <f t="shared" si="1"/>
        <v>0.35251976512912842</v>
      </c>
      <c r="K54">
        <f t="shared" si="1"/>
        <v>0.55523516477655399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33.531706514599776</v>
      </c>
    </row>
    <row r="55" spans="1:20" x14ac:dyDescent="0.25">
      <c r="A55" t="s">
        <v>24</v>
      </c>
      <c r="B55" t="s">
        <v>31</v>
      </c>
      <c r="C55">
        <f>C54/$T54</f>
        <v>0.66005246651807714</v>
      </c>
      <c r="D55">
        <f t="shared" ref="D55:S55" si="2">D54/$T54</f>
        <v>0.20091126057713168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0.11196473303220969</v>
      </c>
      <c r="J55">
        <f t="shared" si="2"/>
        <v>1.0513027870372197E-2</v>
      </c>
      <c r="K55">
        <f t="shared" si="2"/>
        <v>1.6558512002209116E-2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0.1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0.1</v>
      </c>
      <c r="J10" s="8">
        <f>Kluppierungsprotokoll!J10*$B10</f>
        <v>0</v>
      </c>
      <c r="K10" s="8">
        <f>Kluppierungsprotokoll!K10*$B10</f>
        <v>0.1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0.2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</v>
      </c>
      <c r="D12" s="8">
        <f>Kluppierungsprotokoll!D12*$B12</f>
        <v>0.3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0.6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0.5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2.8</v>
      </c>
      <c r="D14" s="8">
        <f>Kluppierungsprotokoll!D14*$B14</f>
        <v>0.7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1.4</v>
      </c>
      <c r="J14" s="8">
        <f>Kluppierungsprotokoll!J14*$B14</f>
        <v>0</v>
      </c>
      <c r="K14" s="8">
        <f>Kluppierungsprotokoll!K14*$B14</f>
        <v>1.4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8.1</v>
      </c>
      <c r="D15" s="8">
        <f>Kluppierungsprotokoll!D15*$B15</f>
        <v>0.9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0.9</v>
      </c>
      <c r="J15" s="8">
        <f>Kluppierungsprotokoll!J15*$B15</f>
        <v>0</v>
      </c>
      <c r="K15" s="8">
        <f>Kluppierungsprotokoll!K15*$B15</f>
        <v>0.9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22.8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7.1999999999999993</v>
      </c>
      <c r="J16" s="8">
        <f>Kluppierungsprotokoll!J16*$B16</f>
        <v>0</v>
      </c>
      <c r="K16" s="8">
        <f>Kluppierungsprotokoll!K16*$B16</f>
        <v>2.4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24</v>
      </c>
      <c r="D17" s="8">
        <f>Kluppierungsprotokoll!D17*$B17</f>
        <v>3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4.5</v>
      </c>
      <c r="J17" s="8">
        <f>Kluppierungsprotokoll!J17*$B17</f>
        <v>1.5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37.800000000000004</v>
      </c>
      <c r="D18" s="8">
        <f>Kluppierungsprotokoll!D18*$B18</f>
        <v>5.4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9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33</v>
      </c>
      <c r="D19" s="8">
        <f>Kluppierungsprotokoll!D19*$B19</f>
        <v>4.4000000000000004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6.6000000000000005</v>
      </c>
      <c r="J19" s="8">
        <f>Kluppierungsprotokoll!J19*$B19</f>
        <v>2.2000000000000002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36.4</v>
      </c>
      <c r="D20" s="8">
        <f>Kluppierungsprotokoll!D20*$B20</f>
        <v>13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39</v>
      </c>
      <c r="D21" s="8">
        <f>Kluppierungsprotokoll!D21*$B21</f>
        <v>6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6.8</v>
      </c>
      <c r="D22" s="8">
        <f>Kluppierungsprotokoll!D22*$B22</f>
        <v>10.199999999999999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11.7</v>
      </c>
      <c r="D23" s="8">
        <f>Kluppierungsprotokoll!D23*$B23</f>
        <v>23.4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3.9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8.8000000000000007</v>
      </c>
      <c r="D24" s="8">
        <f>Kluppierungsprotokoll!D24*$B24</f>
        <v>4.4000000000000004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4.4000000000000004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231.9</v>
      </c>
      <c r="D53">
        <f t="shared" ref="D53:S53" si="0">SUM(D9:D51)</f>
        <v>71.800000000000011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38.6</v>
      </c>
      <c r="J53">
        <f t="shared" si="0"/>
        <v>3.7</v>
      </c>
      <c r="K53">
        <f t="shared" si="0"/>
        <v>5.3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351.30000000000007</v>
      </c>
    </row>
    <row r="54" spans="1:20" x14ac:dyDescent="0.25">
      <c r="A54" t="s">
        <v>25</v>
      </c>
      <c r="B54" t="s">
        <v>26</v>
      </c>
      <c r="C54">
        <f>C53/$B$6</f>
        <v>244.10526315789477</v>
      </c>
      <c r="D54">
        <f t="shared" ref="D54:S54" si="1">D53/$B$6</f>
        <v>75.578947368421069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40.631578947368425</v>
      </c>
      <c r="J54">
        <f t="shared" si="1"/>
        <v>3.8947368421052637</v>
      </c>
      <c r="K54">
        <f t="shared" si="1"/>
        <v>5.5789473684210531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369.78947368421058</v>
      </c>
    </row>
    <row r="55" spans="1:20" x14ac:dyDescent="0.25">
      <c r="A55" t="s">
        <v>25</v>
      </c>
      <c r="B55" t="s">
        <v>31</v>
      </c>
      <c r="C55">
        <f>C54/$T54</f>
        <v>0.66011955593509819</v>
      </c>
      <c r="D55">
        <f t="shared" ref="D55:S55" si="2">D54/$T54</f>
        <v>0.20438371762026761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0.10987759749501849</v>
      </c>
      <c r="J55">
        <f t="shared" si="2"/>
        <v>1.0532308568175349E-2</v>
      </c>
      <c r="K55">
        <f t="shared" si="2"/>
        <v>1.5086820381440363E-2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2026-07-23T12:23:33Z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2026-02-03T14:15:11Z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f3281ea8-7edc-4fe0-a881-753c364997b7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