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09_WA_Walenstadt_Brüsis_2022\02_WA_2022\"/>
    </mc:Choice>
  </mc:AlternateContent>
  <xr:revisionPtr revIDLastSave="0" documentId="8_{B0F75B1B-B8B3-41E4-B49B-5FA1651CAB88}" xr6:coauthVersionLast="47" xr6:coauthVersionMax="47" xr10:uidLastSave="{00000000-0000-0000-0000-000000000000}"/>
  <bookViews>
    <workbookView xWindow="4335" yWindow="3735" windowWidth="19185" windowHeight="1126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<sst xmlns="http://schemas.openxmlformats.org/spreadsheetml/2006/main" count="154" uniqueCount="51">
  <si>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</si>
  <si>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</si>
  <si>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</si>
  <si>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</si>
  <si>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</si>
  <si>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</si>
  <si>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</si>
  <si>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</si>
  <si>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</si>
  <si>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</si>
  <si>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</si>
  <si>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</si>
  <si>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</si>
  <si>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</si>
  <si>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</si>
  <si>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</si>
  <si>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</si>
  <si>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</si>
  <si>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</si>
  <si>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</si>
  <si>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</si>
  <si>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</si>
  <si>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</si>
  <si>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</si>
  <si>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</si>
  <si>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</si>
  <si>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</si>
  <si>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</si>
  <si>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</si>
  <si>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</si>
  <si>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</si>
  <si>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</si>
  <si>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</si>
  <si>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</si>
  <si>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</si>
  <si>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</si>
  <si>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</si>
  <si>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</si>
  <si>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</si>
  <si>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</si>
  <si>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</si>
  <si>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</si>
  <si>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</si>
  <si>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</si>
  <si>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</si>
  <si>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</si>
  <si>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</si>
  <si>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</si>
  <si>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</si>
  <si>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</si>
  <si>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Brüsis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</si>
</sst>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N17" sqref="N17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44562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0.6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>
        <v>18</v>
      </c>
      <c r="J10" s="8"/>
      <c r="K10" s="8"/>
      <c r="L10" s="8"/>
      <c r="M10" s="8"/>
      <c r="N10" s="8"/>
      <c r="O10" s="8"/>
      <c r="P10" s="8"/>
      <c r="Q10" s="8"/>
      <c r="R10" s="8"/>
      <c r="S10" s="8">
        <v>1</v>
      </c>
    </row>
    <row r="11" spans="1:19" x14ac:dyDescent="0.25">
      <c r="A11" s="8">
        <v>18</v>
      </c>
      <c r="B11" s="8">
        <v>0.2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/>
      <c r="D12" s="8"/>
      <c r="E12" s="8"/>
      <c r="F12" s="8"/>
      <c r="G12" s="8"/>
      <c r="H12" s="8"/>
      <c r="I12" s="8">
        <v>3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/>
      <c r="D13" s="8"/>
      <c r="E13" s="8"/>
      <c r="F13" s="8"/>
      <c r="G13" s="8"/>
      <c r="H13" s="8"/>
      <c r="I13" s="8">
        <v>5</v>
      </c>
      <c r="J13" s="8"/>
      <c r="K13" s="8"/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8">
        <v>0.7</v>
      </c>
      <c r="C14" s="8"/>
      <c r="D14" s="8"/>
      <c r="E14" s="8"/>
      <c r="F14" s="8"/>
      <c r="G14" s="8"/>
      <c r="H14" s="8"/>
      <c r="I14" s="8">
        <v>13</v>
      </c>
      <c r="J14" s="8">
        <v>1</v>
      </c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/>
      <c r="D15" s="8"/>
      <c r="E15" s="8"/>
      <c r="F15" s="8"/>
      <c r="G15" s="8"/>
      <c r="H15" s="8"/>
      <c r="I15" s="8">
        <v>21</v>
      </c>
      <c r="J15" s="8">
        <v>1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1</v>
      </c>
      <c r="D16" s="8"/>
      <c r="E16" s="8"/>
      <c r="F16" s="8"/>
      <c r="G16" s="8"/>
      <c r="H16" s="8"/>
      <c r="I16" s="8">
        <v>23</v>
      </c>
      <c r="J16" s="8"/>
      <c r="K16" s="8"/>
      <c r="L16" s="8"/>
      <c r="M16" s="8"/>
      <c r="N16" s="8">
        <v>1</v>
      </c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/>
      <c r="D17" s="8"/>
      <c r="E17" s="8"/>
      <c r="F17" s="8"/>
      <c r="G17" s="8"/>
      <c r="H17" s="8"/>
      <c r="I17" s="8">
        <v>18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/>
      <c r="D18" s="8"/>
      <c r="E18" s="8">
        <v>1</v>
      </c>
      <c r="F18" s="8"/>
      <c r="G18" s="8"/>
      <c r="H18" s="8"/>
      <c r="I18" s="8">
        <v>19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/>
      <c r="D19" s="8"/>
      <c r="E19" s="8"/>
      <c r="F19" s="8"/>
      <c r="G19" s="8"/>
      <c r="H19" s="8"/>
      <c r="I19" s="8">
        <v>12</v>
      </c>
      <c r="J19" s="8">
        <v>1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/>
      <c r="D20" s="8"/>
      <c r="E20" s="8">
        <v>1</v>
      </c>
      <c r="F20" s="8"/>
      <c r="G20" s="8"/>
      <c r="H20" s="8"/>
      <c r="I20" s="8">
        <v>9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/>
      <c r="D21" s="8"/>
      <c r="E21" s="8">
        <v>1</v>
      </c>
      <c r="F21" s="8"/>
      <c r="G21" s="8"/>
      <c r="H21" s="8"/>
      <c r="I21" s="8">
        <v>4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1</v>
      </c>
      <c r="D22" s="8"/>
      <c r="E22" s="8">
        <v>2</v>
      </c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/>
      <c r="E23" s="8">
        <v>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/>
      <c r="E24" s="8">
        <v>1</v>
      </c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>
        <v>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2</v>
      </c>
      <c r="D54" s="12">
        <f t="shared" ref="D54:S54" si="0">SUM(D9:D51)</f>
        <v>0</v>
      </c>
      <c r="E54" s="12">
        <f t="shared" si="0"/>
        <v>8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147</v>
      </c>
      <c r="J54" s="12">
        <f t="shared" si="0"/>
        <v>3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1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163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3.3</v>
      </c>
      <c r="D55" s="20">
        <f t="shared" ref="D55:S55" si="3">ROUND(D54/$B$6, 1)</f>
        <v>0</v>
      </c>
      <c r="E55" s="20">
        <f t="shared" si="3"/>
        <v>13.3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245</v>
      </c>
      <c r="J55" s="20">
        <f t="shared" si="3"/>
        <v>5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1.7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3.3</v>
      </c>
      <c r="T55" s="21">
        <f>ROUND(SUM(C55:S55),0)</f>
        <v>272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0.42</v>
      </c>
      <c r="D56" s="22">
        <f>ROUND('Berechnungen Grundflaeche'!D53, 2)</f>
        <v>0</v>
      </c>
      <c r="E56" s="22">
        <f>ROUND('Berechnungen Grundflaeche'!E53, 2)</f>
        <v>2.52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17.899999999999999</v>
      </c>
      <c r="J56" s="22">
        <f>ROUND('Berechnungen Grundflaeche'!J53, 2)</f>
        <v>0.36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0.11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7.0000000000000007E-2</v>
      </c>
      <c r="T56" s="23">
        <f>ROUND('Berechnungen Grundflaeche'!T53,1)</f>
        <v>21.4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0.69</v>
      </c>
      <c r="D57" s="22">
        <f>ROUND('Berechnungen Grundflaeche'!D54, 2)</f>
        <v>0</v>
      </c>
      <c r="E57" s="22">
        <f>ROUND('Berechnungen Grundflaeche'!E54, 2)</f>
        <v>4.2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29.84</v>
      </c>
      <c r="J57" s="22">
        <f>ROUND('Berechnungen Grundflaeche'!J54, 2)</f>
        <v>0.6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0.19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0.11</v>
      </c>
      <c r="T57" s="23">
        <f>ROUND('Berechnungen Grundflaeche'!T54, 1)</f>
        <v>35.6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</v>
      </c>
      <c r="D58" s="24">
        <f>ROUND(100 * 'Berechnungen Grundflaeche'!D55,0)</f>
        <v>0</v>
      </c>
      <c r="E58" s="24">
        <f>ROUND(100 * 'Berechnungen Grundflaeche'!E55,0)</f>
        <v>12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84</v>
      </c>
      <c r="J58" s="24">
        <f>ROUND(100 * 'Berechnungen Grundflaeche'!J55,0)</f>
        <v>2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1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4.5999999999999996</v>
      </c>
      <c r="D59" s="26">
        <f>ROUND('Berechnungen Vorrat'!D53, 1)</f>
        <v>0</v>
      </c>
      <c r="E59" s="26">
        <f>ROUND('Berechnungen Vorrat'!E53, 1)</f>
        <v>28.5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191.6</v>
      </c>
      <c r="J59" s="26">
        <f>ROUND('Berechnungen Vorrat'!J53, 1)</f>
        <v>3.8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1.2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0.6</v>
      </c>
      <c r="T59" s="27">
        <f>ROUND('Berechnungen Vorrat'!T53, 0)</f>
        <v>230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7.7</v>
      </c>
      <c r="D60" s="26">
        <f>ROUND('Berechnungen Vorrat'!D54, 1)</f>
        <v>0</v>
      </c>
      <c r="E60" s="26">
        <f>ROUND('Berechnungen Vorrat'!E54, 1)</f>
        <v>47.5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319.3</v>
      </c>
      <c r="J60" s="26">
        <f>ROUND('Berechnungen Vorrat'!J54, 1)</f>
        <v>6.3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2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</v>
      </c>
      <c r="T60" s="27">
        <f>ROUND('Berechnungen Vorrat'!T54, 0)</f>
        <v>384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</v>
      </c>
      <c r="D61" s="24">
        <f>ROUND(100 * 'Berechnungen Vorrat'!D55, 0)</f>
        <v>0</v>
      </c>
      <c r="E61" s="24">
        <f>ROUND(100 * 'Berechnungen Vorrat'!E55, 0)</f>
        <v>12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83</v>
      </c>
      <c r="J61" s="24">
        <f>ROUND(100 * 'Berechnungen Vorrat'!J55, 0)</f>
        <v>2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1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30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1.6666666666666667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5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8.3333333333333339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1.6666666666666667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21.666666666666668</v>
      </c>
      <c r="J14" s="8">
        <f>Kluppierungsprotokoll!J14/$B$6</f>
        <v>1.6666666666666667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35</v>
      </c>
      <c r="J15" s="8">
        <f>Kluppierungsprotokoll!J15/$B$6</f>
        <v>1.6666666666666667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1.6666666666666667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38.333333333333336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1.6666666666666667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30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1.6666666666666667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31.666666666666668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20</v>
      </c>
      <c r="J19" s="8">
        <f>Kluppierungsprotokoll!J19/$B$6</f>
        <v>1.6666666666666667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1.6666666666666667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15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1.6666666666666667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6.666666666666667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1.6666666666666667</v>
      </c>
      <c r="D22" s="8">
        <f>Kluppierungsprotokoll!D22/$B$6</f>
        <v>0</v>
      </c>
      <c r="E22" s="8">
        <f>Kluppierungsprotokoll!E22/$B$6</f>
        <v>3.3333333333333335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1.6666666666666667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1.6666666666666667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1.6666666666666667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1.6666666666666667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1.6666666666666667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0.27708847204661979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1.5393804002589988E-2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0.11403981332530949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0.26546457922833755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5.3092915845667513E-2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0.9189158511750144</v>
      </c>
      <c r="J14" s="8">
        <f>Kluppierungsprotokoll!J14*($A14/200)^2*PI()</f>
        <v>7.0685834705770348E-2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1.9066325814636458</v>
      </c>
      <c r="J15" s="8">
        <f>Kluppierungsprotokoll!J15*($A15/200)^2*PI()</f>
        <v>9.0792027688745044E-2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0.11341149479459153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2.6084643802756053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0.11341149479459153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2.4937962484195775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0.16619025137490007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3.1576147761231015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2.3561944901923448</v>
      </c>
      <c r="J19" s="8">
        <f>Kluppierungsprotokoll!J19*($A19/200)^2*PI()</f>
        <v>0.19634954084936207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0.22902210444669593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2.0611989400202635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0.26420794216690158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1.0568317686676063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0.30190705400997914</v>
      </c>
      <c r="D22" s="8">
        <f>Kluppierungsprotokoll!D22*($A22/200)^2*PI()</f>
        <v>0</v>
      </c>
      <c r="E22" s="8">
        <f>Kluppierungsprotokoll!E22*($A22/200)^2*PI()</f>
        <v>0.60381410801995827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0.30190705400997914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0.34211943997592853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0.38484510006474959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0.38484510006474959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0.52810172506844411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0.41531854880457064</v>
      </c>
      <c r="D53">
        <f t="shared" ref="D53:S53" si="0">SUM(D9:D51)</f>
        <v>0</v>
      </c>
      <c r="E53">
        <f t="shared" si="0"/>
        <v>2.5183006711175784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17.902994055012154</v>
      </c>
      <c r="J53">
        <f t="shared" si="0"/>
        <v>0.35782740324387746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0.11341149479459153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6.8486719848257493E-2</v>
      </c>
      <c r="T53">
        <f>SUM(C53:S53)</f>
        <v>21.376338892821032</v>
      </c>
    </row>
    <row r="54" spans="1:20" x14ac:dyDescent="0.25">
      <c r="A54" t="s">
        <v>24</v>
      </c>
      <c r="B54" t="s">
        <v>26</v>
      </c>
      <c r="C54">
        <f>C53/$B$6</f>
        <v>0.69219758134095111</v>
      </c>
      <c r="D54">
        <f t="shared" ref="D54:S54" si="1">D53/$B$6</f>
        <v>0</v>
      </c>
      <c r="E54">
        <f t="shared" si="1"/>
        <v>4.1971677851959646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29.83832342502026</v>
      </c>
      <c r="J54">
        <f t="shared" si="1"/>
        <v>0.59637900540646249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0.1890191579909859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0.11414453308042916</v>
      </c>
      <c r="T54">
        <f>SUM(C54:S54)</f>
        <v>35.627231488035051</v>
      </c>
    </row>
    <row r="55" spans="1:20" x14ac:dyDescent="0.25">
      <c r="A55" t="s">
        <v>24</v>
      </c>
      <c r="B55" t="s">
        <v>31</v>
      </c>
      <c r="C55">
        <f>C54/$T54</f>
        <v>1.9428890554502299E-2</v>
      </c>
      <c r="D55">
        <f t="shared" ref="D55:S55" si="2">D54/$T54</f>
        <v>0</v>
      </c>
      <c r="E55">
        <f t="shared" si="2"/>
        <v>0.11780785679643757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0.8375145128815602</v>
      </c>
      <c r="J55">
        <f t="shared" si="2"/>
        <v>1.6739414781829141E-2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5.3054686007377692E-3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3.2038563849330569E-3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1.8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0.1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0.89999999999999991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2.5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0.5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9.1</v>
      </c>
      <c r="J14" s="8">
        <f>Kluppierungsprotokoll!J14*$B14</f>
        <v>0.7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18.900000000000002</v>
      </c>
      <c r="J15" s="8">
        <f>Kluppierungsprotokoll!J15*$B15</f>
        <v>0.9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1.2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27.599999999999998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1.2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27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1.8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34.200000000000003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26.400000000000002</v>
      </c>
      <c r="J19" s="8">
        <f>Kluppierungsprotokoll!J19*$B19</f>
        <v>2.2000000000000002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2.6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23.400000000000002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3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12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3.4</v>
      </c>
      <c r="D22" s="8">
        <f>Kluppierungsprotokoll!D22*$B22</f>
        <v>0</v>
      </c>
      <c r="E22" s="8">
        <f>Kluppierungsprotokoll!E22*$B22</f>
        <v>6.8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3.4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3.9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4.4000000000000004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4.4000000000000004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6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4.5999999999999996</v>
      </c>
      <c r="D53">
        <f t="shared" ref="D53:S53" si="0">SUM(D9:D51)</f>
        <v>0</v>
      </c>
      <c r="E53">
        <f t="shared" si="0"/>
        <v>28.5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191.60000000000002</v>
      </c>
      <c r="J53">
        <f t="shared" si="0"/>
        <v>3.8000000000000003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1.2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0.6</v>
      </c>
      <c r="T53">
        <f>SUM(C53:S53)</f>
        <v>230.3</v>
      </c>
    </row>
    <row r="54" spans="1:20" x14ac:dyDescent="0.25">
      <c r="A54" t="s">
        <v>25</v>
      </c>
      <c r="B54" t="s">
        <v>26</v>
      </c>
      <c r="C54">
        <f>C53/$B$6</f>
        <v>7.6666666666666661</v>
      </c>
      <c r="D54">
        <f t="shared" ref="D54:S54" si="1">D53/$B$6</f>
        <v>0</v>
      </c>
      <c r="E54">
        <f t="shared" si="1"/>
        <v>47.5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319.33333333333337</v>
      </c>
      <c r="J54">
        <f t="shared" si="1"/>
        <v>6.3333333333333339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2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</v>
      </c>
      <c r="T54">
        <f>SUM(C54:S54)</f>
        <v>383.83333333333337</v>
      </c>
    </row>
    <row r="55" spans="1:20" x14ac:dyDescent="0.25">
      <c r="A55" t="s">
        <v>25</v>
      </c>
      <c r="B55" t="s">
        <v>31</v>
      </c>
      <c r="C55">
        <f>C54/$T54</f>
        <v>1.9973947025618756E-2</v>
      </c>
      <c r="D55">
        <f t="shared" ref="D55:S55" si="2">D54/$T54</f>
        <v>0</v>
      </c>
      <c r="E55">
        <f t="shared" si="2"/>
        <v>0.12375162831089881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0.83195831524099007</v>
      </c>
      <c r="J55">
        <f t="shared" si="2"/>
        <v>1.6500217108119844E-2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5.2105948762483714E-3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2.6052974381241857E-3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2026-02-02T10:06:26Z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2026-02-02T10:05:53Z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be1939e7-a8ac-4fdb-b0ac-35b1136960d5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