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22_WF_Brunnadern_Steig_2024\03_WA_2024\"/>
    </mc:Choice>
  </mc:AlternateContent>
  <xr:revisionPtr revIDLastSave="0" documentId="8_{58C2F58E-500E-4E83-8F11-DC6902583CA7}" xr6:coauthVersionLast="47" xr6:coauthVersionMax="47" xr10:uidLastSave="{00000000-0000-0000-0000-000000000000}"/>
  <bookViews>
    <workbookView xWindow="2340" yWindow="2340" windowWidth="21600" windowHeight="1264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<sst xmlns="http://schemas.openxmlformats.org/spreadsheetml/2006/main" count="153" uniqueCount="50">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</sst>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F6" zoomScale="90" zoomScaleNormal="90" workbookViewId="0">
      <selection activeCell="S13" sqref="S13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/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0.62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>
        <v>15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>
        <v>8</v>
      </c>
      <c r="E10" s="8"/>
      <c r="F10" s="8"/>
      <c r="G10" s="8"/>
      <c r="H10" s="8"/>
      <c r="I10" s="8">
        <v>11</v>
      </c>
      <c r="J10" s="8"/>
      <c r="K10" s="8">
        <v>2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1</v>
      </c>
      <c r="D11" s="8">
        <v>8</v>
      </c>
      <c r="E11" s="8"/>
      <c r="F11" s="8"/>
      <c r="G11" s="8"/>
      <c r="H11" s="8">
        <v>1</v>
      </c>
      <c r="I11" s="8">
        <v>6</v>
      </c>
      <c r="J11" s="8"/>
      <c r="K11" s="8">
        <v>5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1</v>
      </c>
      <c r="D12" s="8">
        <v>1</v>
      </c>
      <c r="E12" s="8"/>
      <c r="F12" s="8"/>
      <c r="G12" s="8"/>
      <c r="H12" s="8">
        <v>2</v>
      </c>
      <c r="I12" s="8">
        <v>5</v>
      </c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0.5</v>
      </c>
      <c r="C13" s="8"/>
      <c r="D13" s="8">
        <v>6</v>
      </c>
      <c r="E13" s="8"/>
      <c r="F13" s="8"/>
      <c r="G13" s="8"/>
      <c r="H13" s="8">
        <v>2</v>
      </c>
      <c r="I13" s="8">
        <v>4</v>
      </c>
      <c r="J13" s="8">
        <v>1</v>
      </c>
      <c r="K13" s="8">
        <v>3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0.7</v>
      </c>
      <c r="C14" s="8"/>
      <c r="D14" s="8">
        <v>1</v>
      </c>
      <c r="E14" s="8"/>
      <c r="F14" s="8"/>
      <c r="G14" s="8"/>
      <c r="H14" s="8"/>
      <c r="I14" s="8">
        <v>8</v>
      </c>
      <c r="J14" s="8"/>
      <c r="K14" s="8">
        <v>3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</v>
      </c>
      <c r="D15" s="8">
        <v>3</v>
      </c>
      <c r="E15" s="8"/>
      <c r="F15" s="8"/>
      <c r="G15" s="8"/>
      <c r="H15" s="8"/>
      <c r="I15" s="8">
        <v>8</v>
      </c>
      <c r="J15" s="8"/>
      <c r="K15" s="8">
        <v>4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1</v>
      </c>
      <c r="D16" s="8">
        <v>2</v>
      </c>
      <c r="E16" s="8"/>
      <c r="F16" s="8"/>
      <c r="G16" s="8"/>
      <c r="H16" s="8"/>
      <c r="I16" s="8">
        <v>10</v>
      </c>
      <c r="J16" s="8">
        <v>1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3</v>
      </c>
      <c r="D17" s="8">
        <v>8</v>
      </c>
      <c r="E17" s="8"/>
      <c r="F17" s="8">
        <v>1</v>
      </c>
      <c r="G17" s="8"/>
      <c r="H17" s="8"/>
      <c r="I17" s="8">
        <v>12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2</v>
      </c>
      <c r="D18" s="8">
        <v>3</v>
      </c>
      <c r="E18" s="8"/>
      <c r="F18" s="8"/>
      <c r="G18" s="8"/>
      <c r="H18" s="8"/>
      <c r="I18" s="8">
        <v>9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3</v>
      </c>
      <c r="D19" s="8">
        <v>4</v>
      </c>
      <c r="E19" s="8"/>
      <c r="F19" s="8"/>
      <c r="G19" s="8"/>
      <c r="H19" s="8"/>
      <c r="I19" s="8">
        <v>7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3</v>
      </c>
      <c r="D20" s="8">
        <v>2</v>
      </c>
      <c r="E20" s="8"/>
      <c r="F20" s="8"/>
      <c r="G20" s="8"/>
      <c r="H20" s="8"/>
      <c r="I20" s="8">
        <v>2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3</v>
      </c>
      <c r="D21" s="8"/>
      <c r="E21" s="8"/>
      <c r="F21" s="8"/>
      <c r="G21" s="8"/>
      <c r="H21" s="8"/>
      <c r="I21" s="8">
        <v>7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/>
      <c r="D22" s="8"/>
      <c r="E22" s="8"/>
      <c r="F22" s="8"/>
      <c r="G22" s="8"/>
      <c r="H22" s="8"/>
      <c r="I22" s="8">
        <v>3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>
        <v>2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19</v>
      </c>
      <c r="D54" s="12">
        <f t="shared" ref="D54:S54" si="0">SUM(D9:D51)</f>
        <v>62</v>
      </c>
      <c r="E54" s="12">
        <f t="shared" si="0"/>
        <v>0</v>
      </c>
      <c r="F54" s="12">
        <f t="shared" ref="F54:G54" si="1">SUM(F9:F51)</f>
        <v>1</v>
      </c>
      <c r="G54" s="12">
        <f t="shared" si="1"/>
        <v>0</v>
      </c>
      <c r="H54" s="12">
        <f t="shared" si="0"/>
        <v>5</v>
      </c>
      <c r="I54" s="12">
        <f t="shared" si="0"/>
        <v>94</v>
      </c>
      <c r="J54" s="12">
        <f t="shared" si="0"/>
        <v>2</v>
      </c>
      <c r="K54" s="12">
        <f t="shared" si="0"/>
        <v>18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203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30.6</v>
      </c>
      <c r="D55" s="20">
        <f t="shared" ref="D55:S55" si="3">ROUND(D54/$B$6, 1)</f>
        <v>100</v>
      </c>
      <c r="E55" s="20">
        <f t="shared" si="3"/>
        <v>0</v>
      </c>
      <c r="F55" s="20">
        <f t="shared" si="3"/>
        <v>1.6</v>
      </c>
      <c r="G55" s="20">
        <f t="shared" ref="G55" si="4">ROUND(G54/$B$6, 1)</f>
        <v>0</v>
      </c>
      <c r="H55" s="20">
        <f t="shared" si="3"/>
        <v>8.1</v>
      </c>
      <c r="I55" s="20">
        <f t="shared" si="3"/>
        <v>151.6</v>
      </c>
      <c r="J55" s="20">
        <f t="shared" si="3"/>
        <v>3.2</v>
      </c>
      <c r="K55" s="20">
        <f t="shared" si="3"/>
        <v>29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3.2</v>
      </c>
      <c r="T55" s="21">
        <f>ROUND(SUM(C55:S55),0)</f>
        <v>327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3.43</v>
      </c>
      <c r="D56" s="22">
        <f>ROUND('Berechnungen Grundflaeche'!D53, 2)</f>
        <v>4.8</v>
      </c>
      <c r="E56" s="22">
        <f>ROUND('Berechnungen Grundflaeche'!E53, 2)</f>
        <v>0</v>
      </c>
      <c r="F56" s="22">
        <f>ROUND('Berechnungen Grundflaeche'!F53, 2)</f>
        <v>0.14000000000000001</v>
      </c>
      <c r="G56" s="22">
        <f>ROUND('Berechnungen Grundflaeche'!G53, 2)</f>
        <v>0</v>
      </c>
      <c r="H56" s="22">
        <f>ROUND('Berechnungen Grundflaeche'!H53, 2)</f>
        <v>0.21</v>
      </c>
      <c r="I56" s="22">
        <f>ROUND('Berechnungen Grundflaeche'!I53, 2)</f>
        <v>11.67</v>
      </c>
      <c r="J56" s="22">
        <f>ROUND('Berechnungen Grundflaeche'!J53, 2)</f>
        <v>0.17</v>
      </c>
      <c r="K56" s="22">
        <f>ROUND('Berechnungen Grundflaeche'!K53, 2)</f>
        <v>1.03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0.09</v>
      </c>
      <c r="T56" s="23">
        <f>ROUND('Berechnungen Grundflaeche'!T53,1)</f>
        <v>21.5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5.53</v>
      </c>
      <c r="D57" s="22">
        <f>ROUND('Berechnungen Grundflaeche'!D54, 2)</f>
        <v>7.75</v>
      </c>
      <c r="E57" s="22">
        <f>ROUND('Berechnungen Grundflaeche'!E54, 2)</f>
        <v>0</v>
      </c>
      <c r="F57" s="22">
        <f>ROUND('Berechnungen Grundflaeche'!F54, 2)</f>
        <v>0.22</v>
      </c>
      <c r="G57" s="22">
        <f>ROUND('Berechnungen Grundflaeche'!G54, 2)</f>
        <v>0</v>
      </c>
      <c r="H57" s="22">
        <f>ROUND('Berechnungen Grundflaeche'!H54, 2)</f>
        <v>0.33</v>
      </c>
      <c r="I57" s="22">
        <f>ROUND('Berechnungen Grundflaeche'!I54, 2)</f>
        <v>18.82</v>
      </c>
      <c r="J57" s="22">
        <f>ROUND('Berechnungen Grundflaeche'!J54, 2)</f>
        <v>0.27</v>
      </c>
      <c r="K57" s="22">
        <f>ROUND('Berechnungen Grundflaeche'!K54, 2)</f>
        <v>1.66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0.15</v>
      </c>
      <c r="T57" s="23">
        <f>ROUND('Berechnungen Grundflaeche'!T54, 1)</f>
        <v>34.700000000000003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16</v>
      </c>
      <c r="D58" s="24">
        <f>ROUND(100 * 'Berechnungen Grundflaeche'!D55,0)</f>
        <v>22</v>
      </c>
      <c r="E58" s="24">
        <f>ROUND(100 * 'Berechnungen Grundflaeche'!E55,0)</f>
        <v>0</v>
      </c>
      <c r="F58" s="24">
        <f>ROUND(100 * 'Berechnungen Grundflaeche'!F55,0)</f>
        <v>1</v>
      </c>
      <c r="G58" s="24">
        <f>ROUND(100 * 'Berechnungen Grundflaeche'!G55,0)</f>
        <v>0</v>
      </c>
      <c r="H58" s="24">
        <f>ROUND(100 * 'Berechnungen Grundflaeche'!H55,0)</f>
        <v>1</v>
      </c>
      <c r="I58" s="24">
        <f>ROUND(100 * 'Berechnungen Grundflaeche'!I55,0)</f>
        <v>54</v>
      </c>
      <c r="J58" s="24">
        <f>ROUND(100 * 'Berechnungen Grundflaeche'!J55,0)</f>
        <v>1</v>
      </c>
      <c r="K58" s="24">
        <f>ROUND(100 * 'Berechnungen Grundflaeche'!K55,0)</f>
        <v>5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38</v>
      </c>
      <c r="D59" s="26">
        <f>ROUND('Berechnungen Vorrat'!D53, 1)</f>
        <v>50.3</v>
      </c>
      <c r="E59" s="26">
        <f>ROUND('Berechnungen Vorrat'!E53, 1)</f>
        <v>0</v>
      </c>
      <c r="F59" s="26">
        <f>ROUND('Berechnungen Vorrat'!F53, 1)</f>
        <v>1.5</v>
      </c>
      <c r="G59" s="26">
        <f>ROUND('Berechnungen Vorrat'!G53, 1)</f>
        <v>0</v>
      </c>
      <c r="H59" s="26">
        <f>ROUND('Berechnungen Vorrat'!H53, 1)</f>
        <v>1.8</v>
      </c>
      <c r="I59" s="26">
        <f>ROUND('Berechnungen Vorrat'!I53, 1)</f>
        <v>125.4</v>
      </c>
      <c r="J59" s="26">
        <f>ROUND('Berechnungen Vorrat'!J53, 1)</f>
        <v>1.7</v>
      </c>
      <c r="K59" s="26">
        <f>ROUND('Berechnungen Vorrat'!K53, 1)</f>
        <v>9.9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0.8</v>
      </c>
      <c r="T59" s="27">
        <f>ROUND('Berechnungen Vorrat'!T53, 0)</f>
        <v>229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61.3</v>
      </c>
      <c r="D60" s="26">
        <f>ROUND('Berechnungen Vorrat'!D54, 1)</f>
        <v>81</v>
      </c>
      <c r="E60" s="26">
        <f>ROUND('Berechnungen Vorrat'!E54, 1)</f>
        <v>0</v>
      </c>
      <c r="F60" s="26">
        <f>ROUND('Berechnungen Vorrat'!F54, 1)</f>
        <v>2.4</v>
      </c>
      <c r="G60" s="26">
        <f>ROUND('Berechnungen Vorrat'!G54, 1)</f>
        <v>0</v>
      </c>
      <c r="H60" s="26">
        <f>ROUND('Berechnungen Vorrat'!H54, 1)</f>
        <v>2.9</v>
      </c>
      <c r="I60" s="26">
        <f>ROUND('Berechnungen Vorrat'!I54, 1)</f>
        <v>202.3</v>
      </c>
      <c r="J60" s="26">
        <f>ROUND('Berechnungen Vorrat'!J54, 1)</f>
        <v>2.7</v>
      </c>
      <c r="K60" s="26">
        <f>ROUND('Berechnungen Vorrat'!K54, 1)</f>
        <v>16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1.3</v>
      </c>
      <c r="T60" s="27">
        <f>ROUND('Berechnungen Vorrat'!T54, 0)</f>
        <v>370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17</v>
      </c>
      <c r="D61" s="24">
        <f>ROUND(100 * 'Berechnungen Vorrat'!D55, 0)</f>
        <v>22</v>
      </c>
      <c r="E61" s="24">
        <f>ROUND(100 * 'Berechnungen Vorrat'!E55, 0)</f>
        <v>0</v>
      </c>
      <c r="F61" s="24">
        <f>ROUND(100 * 'Berechnungen Vorrat'!F55, 0)</f>
        <v>1</v>
      </c>
      <c r="G61" s="24">
        <f>ROUND(100 * 'Berechnungen Vorrat'!G55, 0)</f>
        <v>0</v>
      </c>
      <c r="H61" s="24">
        <f>ROUND(100 * 'Berechnungen Vorrat'!H55, 0)</f>
        <v>1</v>
      </c>
      <c r="I61" s="24">
        <f>ROUND(100 * 'Berechnungen Vorrat'!I55, 0)</f>
        <v>55</v>
      </c>
      <c r="J61" s="24">
        <f>ROUND(100 * 'Berechnungen Vorrat'!J55, 0)</f>
        <v>1</v>
      </c>
      <c r="K61" s="24">
        <f>ROUND(100 * 'Berechnungen Vorrat'!K55, 0)</f>
        <v>4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24.193548387096776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12.903225806451614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17.741935483870968</v>
      </c>
      <c r="J10" s="8">
        <f>Kluppierungsprotokoll!J10/$B$6</f>
        <v>0</v>
      </c>
      <c r="K10" s="8">
        <f>Kluppierungsprotokoll!K10/$B$6</f>
        <v>3.2258064516129035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1.6129032258064517</v>
      </c>
      <c r="D11" s="8">
        <f>Kluppierungsprotokoll!D11/$B$6</f>
        <v>12.903225806451614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1.6129032258064517</v>
      </c>
      <c r="I11" s="8">
        <f>Kluppierungsprotokoll!I11/$B$6</f>
        <v>9.67741935483871</v>
      </c>
      <c r="J11" s="8">
        <f>Kluppierungsprotokoll!J11/$B$6</f>
        <v>0</v>
      </c>
      <c r="K11" s="8">
        <f>Kluppierungsprotokoll!K11/$B$6</f>
        <v>8.064516129032258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1.6129032258064517</v>
      </c>
      <c r="D12" s="8">
        <f>Kluppierungsprotokoll!D12/$B$6</f>
        <v>1.6129032258064517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3.2258064516129035</v>
      </c>
      <c r="I12" s="8">
        <f>Kluppierungsprotokoll!I12/$B$6</f>
        <v>8.064516129032258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1.6129032258064517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0</v>
      </c>
      <c r="D13" s="8">
        <f>Kluppierungsprotokoll!D13/$B$6</f>
        <v>9.67741935483871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3.2258064516129035</v>
      </c>
      <c r="I13" s="8">
        <f>Kluppierungsprotokoll!I13/$B$6</f>
        <v>6.4516129032258069</v>
      </c>
      <c r="J13" s="8">
        <f>Kluppierungsprotokoll!J13/$B$6</f>
        <v>1.6129032258064517</v>
      </c>
      <c r="K13" s="8">
        <f>Kluppierungsprotokoll!K13/$B$6</f>
        <v>4.838709677419355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1.6129032258064517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0</v>
      </c>
      <c r="D14" s="8">
        <f>Kluppierungsprotokoll!D14/$B$6</f>
        <v>1.6129032258064517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12.903225806451614</v>
      </c>
      <c r="J14" s="8">
        <f>Kluppierungsprotokoll!J14/$B$6</f>
        <v>0</v>
      </c>
      <c r="K14" s="8">
        <f>Kluppierungsprotokoll!K14/$B$6</f>
        <v>4.838709677419355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1.6129032258064517</v>
      </c>
      <c r="D15" s="8">
        <f>Kluppierungsprotokoll!D15/$B$6</f>
        <v>4.838709677419355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12.903225806451614</v>
      </c>
      <c r="J15" s="8">
        <f>Kluppierungsprotokoll!J15/$B$6</f>
        <v>0</v>
      </c>
      <c r="K15" s="8">
        <f>Kluppierungsprotokoll!K15/$B$6</f>
        <v>6.4516129032258069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1.6129032258064517</v>
      </c>
      <c r="D16" s="8">
        <f>Kluppierungsprotokoll!D16/$B$6</f>
        <v>3.2258064516129035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16.129032258064516</v>
      </c>
      <c r="J16" s="8">
        <f>Kluppierungsprotokoll!J16/$B$6</f>
        <v>1.6129032258064517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4.838709677419355</v>
      </c>
      <c r="D17" s="8">
        <f>Kluppierungsprotokoll!D17/$B$6</f>
        <v>12.903225806451614</v>
      </c>
      <c r="E17" s="8">
        <f>Kluppierungsprotokoll!E17/$B$6</f>
        <v>0</v>
      </c>
      <c r="F17" s="8">
        <f>Kluppierungsprotokoll!F17/$B$6</f>
        <v>1.6129032258064517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19.35483870967742</v>
      </c>
      <c r="J17" s="8">
        <f>Kluppierungsprotokoll!J17/$B$6</f>
        <v>0</v>
      </c>
      <c r="K17" s="8">
        <f>Kluppierungsprotokoll!K17/$B$6</f>
        <v>1.6129032258064517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3.2258064516129035</v>
      </c>
      <c r="D18" s="8">
        <f>Kluppierungsprotokoll!D18/$B$6</f>
        <v>4.838709677419355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14.516129032258064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4.838709677419355</v>
      </c>
      <c r="D19" s="8">
        <f>Kluppierungsprotokoll!D19/$B$6</f>
        <v>6.4516129032258069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11.290322580645162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4.838709677419355</v>
      </c>
      <c r="D20" s="8">
        <f>Kluppierungsprotokoll!D20/$B$6</f>
        <v>3.2258064516129035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3.2258064516129035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4.838709677419355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11.290322580645162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4.838709677419355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1.6129032258064517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3.2258064516129035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1.6129032258064517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0.11780972450961726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0.1231504320207199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0.16933184402848989</v>
      </c>
      <c r="J10" s="8">
        <f>Kluppierungsprotokoll!J10*($A10/200)^2*PI()</f>
        <v>0</v>
      </c>
      <c r="K10" s="8">
        <f>Kluppierungsprotokoll!K10*($A10/200)^2*PI()</f>
        <v>3.0787608005179976E-2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2.5446900494077322E-2</v>
      </c>
      <c r="D11" s="8">
        <f>Kluppierungsprotokoll!D11*($A11/200)^2*PI()</f>
        <v>0.20357520395261858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2.5446900494077322E-2</v>
      </c>
      <c r="I11" s="8">
        <f>Kluppierungsprotokoll!I11*($A11/200)^2*PI()</f>
        <v>0.15268140296446395</v>
      </c>
      <c r="J11" s="8">
        <f>Kluppierungsprotokoll!J11*($A11/200)^2*PI()</f>
        <v>0</v>
      </c>
      <c r="K11" s="8">
        <f>Kluppierungsprotokoll!K11*($A11/200)^2*PI()</f>
        <v>0.12723450247038659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3.8013271108436497E-2</v>
      </c>
      <c r="D12" s="8">
        <f>Kluppierungsprotokoll!D12*($A12/200)^2*PI()</f>
        <v>3.8013271108436497E-2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7.6026542216872994E-2</v>
      </c>
      <c r="I12" s="8">
        <f>Kluppierungsprotokoll!I12*($A12/200)^2*PI()</f>
        <v>0.19006635554218249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3.8013271108436497E-2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</v>
      </c>
      <c r="D13" s="8">
        <f>Kluppierungsprotokoll!D13*($A13/200)^2*PI()</f>
        <v>0.3185574950740051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0.10618583169133503</v>
      </c>
      <c r="I13" s="8">
        <f>Kluppierungsprotokoll!I13*($A13/200)^2*PI()</f>
        <v>0.21237166338267005</v>
      </c>
      <c r="J13" s="8">
        <f>Kluppierungsprotokoll!J13*($A13/200)^2*PI()</f>
        <v>5.3092915845667513E-2</v>
      </c>
      <c r="K13" s="8">
        <f>Kluppierungsprotokoll!K13*($A13/200)^2*PI()</f>
        <v>0.15927874753700255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</v>
      </c>
      <c r="D14" s="8">
        <f>Kluppierungsprotokoll!D14*($A14/200)^2*PI()</f>
        <v>7.0685834705770348E-2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0.56548667764616278</v>
      </c>
      <c r="J14" s="8">
        <f>Kluppierungsprotokoll!J14*($A14/200)^2*PI()</f>
        <v>0</v>
      </c>
      <c r="K14" s="8">
        <f>Kluppierungsprotokoll!K14*($A14/200)^2*PI()</f>
        <v>0.21205750411731106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9.0792027688745044E-2</v>
      </c>
      <c r="D15" s="8">
        <f>Kluppierungsprotokoll!D15*($A15/200)^2*PI()</f>
        <v>0.27237608306623512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0.72633622150996036</v>
      </c>
      <c r="J15" s="8">
        <f>Kluppierungsprotokoll!J15*($A15/200)^2*PI()</f>
        <v>0</v>
      </c>
      <c r="K15" s="8">
        <f>Kluppierungsprotokoll!K15*($A15/200)^2*PI()</f>
        <v>0.36316811075498018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0.11341149479459153</v>
      </c>
      <c r="D16" s="8">
        <f>Kluppierungsprotokoll!D16*($A16/200)^2*PI()</f>
        <v>0.22682298958918307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1.1341149479459154</v>
      </c>
      <c r="J16" s="8">
        <f>Kluppierungsprotokoll!J16*($A16/200)^2*PI()</f>
        <v>0.11341149479459153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0.41563270806992952</v>
      </c>
      <c r="D17" s="8">
        <f>Kluppierungsprotokoll!D17*($A17/200)^2*PI()</f>
        <v>1.108353888186479</v>
      </c>
      <c r="E17" s="8">
        <f>Kluppierungsprotokoll!E17*($A17/200)^2*PI()</f>
        <v>0</v>
      </c>
      <c r="F17" s="8">
        <f>Kluppierungsprotokoll!F17*($A17/200)^2*PI()</f>
        <v>0.13854423602330987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1.6625308322797181</v>
      </c>
      <c r="J17" s="8">
        <f>Kluppierungsprotokoll!J17*($A17/200)^2*PI()</f>
        <v>0</v>
      </c>
      <c r="K17" s="8">
        <f>Kluppierungsprotokoll!K17*($A17/200)^2*PI()</f>
        <v>0.13854423602330987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0.33238050274980013</v>
      </c>
      <c r="D18" s="8">
        <f>Kluppierungsprotokoll!D18*($A18/200)^2*PI()</f>
        <v>0.4985707541247002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1.4957122623741006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0.58904862254808621</v>
      </c>
      <c r="D19" s="8">
        <f>Kluppierungsprotokoll!D19*($A19/200)^2*PI()</f>
        <v>0.78539816339744828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1.3744467859455345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0.68706631334008772</v>
      </c>
      <c r="D20" s="8">
        <f>Kluppierungsprotokoll!D20*($A20/200)^2*PI()</f>
        <v>0.45804420889339187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0.45804420889339187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0.79262382650070473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1.8494555951683112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0.90572116202993735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0.34211943997592853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0.76969020012949918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0.58088048164875272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3.4265351072703871</v>
      </c>
      <c r="D53">
        <f t="shared" ref="D53:S53" si="0">SUM(D9:D51)</f>
        <v>4.802238530277358</v>
      </c>
      <c r="E53">
        <f t="shared" si="0"/>
        <v>0</v>
      </c>
      <c r="F53">
        <f t="shared" si="0"/>
        <v>0.13854423602330987</v>
      </c>
      <c r="G53">
        <f t="shared" si="0"/>
        <v>0</v>
      </c>
      <c r="H53">
        <f t="shared" si="0"/>
        <v>0.20765927440228535</v>
      </c>
      <c r="I53">
        <f t="shared" si="0"/>
        <v>11.665990159840339</v>
      </c>
      <c r="J53">
        <f t="shared" si="0"/>
        <v>0.16650441064025906</v>
      </c>
      <c r="K53">
        <f t="shared" si="0"/>
        <v>1.0310707089081701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9.110618695410401E-2</v>
      </c>
      <c r="T53">
        <f>SUM(C53:S53)</f>
        <v>21.529648614316212</v>
      </c>
    </row>
    <row r="54" spans="1:20" x14ac:dyDescent="0.25">
      <c r="A54" t="s">
        <v>24</v>
      </c>
      <c r="B54" t="s">
        <v>26</v>
      </c>
      <c r="C54">
        <f>C53/$B$6</f>
        <v>5.5266695278554634</v>
      </c>
      <c r="D54">
        <f t="shared" ref="D54:S54" si="1">D53/$B$6</f>
        <v>7.7455460165763839</v>
      </c>
      <c r="E54">
        <f t="shared" si="1"/>
        <v>0</v>
      </c>
      <c r="F54">
        <f t="shared" si="1"/>
        <v>0.22345844519888688</v>
      </c>
      <c r="G54">
        <f t="shared" si="1"/>
        <v>0</v>
      </c>
      <c r="H54">
        <f t="shared" si="1"/>
        <v>0.33493431355207315</v>
      </c>
      <c r="I54">
        <f t="shared" si="1"/>
        <v>18.816113161032806</v>
      </c>
      <c r="J54">
        <f t="shared" si="1"/>
        <v>0.26855550103267589</v>
      </c>
      <c r="K54">
        <f t="shared" si="1"/>
        <v>1.6630172724325325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0.14694546282920001</v>
      </c>
      <c r="T54">
        <f>SUM(C54:S54)</f>
        <v>34.725239700510031</v>
      </c>
    </row>
    <row r="55" spans="1:20" x14ac:dyDescent="0.25">
      <c r="A55" t="s">
        <v>24</v>
      </c>
      <c r="B55" t="s">
        <v>31</v>
      </c>
      <c r="C55">
        <f>C54/$T54</f>
        <v>0.15915425136069802</v>
      </c>
      <c r="D55">
        <f t="shared" ref="D55:S55" si="2">D54/$T54</f>
        <v>0.22305234127621071</v>
      </c>
      <c r="E55">
        <f t="shared" si="2"/>
        <v>0</v>
      </c>
      <c r="F55">
        <f t="shared" si="2"/>
        <v>6.4350439946885326E-3</v>
      </c>
      <c r="G55">
        <f t="shared" si="2"/>
        <v>0</v>
      </c>
      <c r="H55">
        <f t="shared" si="2"/>
        <v>9.6452700237848535E-3</v>
      </c>
      <c r="I55">
        <f t="shared" si="2"/>
        <v>0.54185696983846721</v>
      </c>
      <c r="J55">
        <f t="shared" si="2"/>
        <v>7.7337263428229538E-3</v>
      </c>
      <c r="K55">
        <f t="shared" si="2"/>
        <v>4.7890735579518742E-2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4.2316615838087863E-3</v>
      </c>
      <c r="T55">
        <f>SUM(C55:S55)</f>
        <v>0.99999999999999978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0.75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0.8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1.1000000000000001</v>
      </c>
      <c r="J10" s="8">
        <f>Kluppierungsprotokoll!J10*$B10</f>
        <v>0</v>
      </c>
      <c r="K10" s="8">
        <f>Kluppierungsprotokoll!K10*$B10</f>
        <v>0.2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0.2</v>
      </c>
      <c r="D11" s="8">
        <f>Kluppierungsprotokoll!D11*$B11</f>
        <v>1.6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0.2</v>
      </c>
      <c r="I11" s="8">
        <f>Kluppierungsprotokoll!I11*$B11</f>
        <v>1.2000000000000002</v>
      </c>
      <c r="J11" s="8">
        <f>Kluppierungsprotokoll!J11*$B11</f>
        <v>0</v>
      </c>
      <c r="K11" s="8">
        <f>Kluppierungsprotokoll!K11*$B11</f>
        <v>1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0.3</v>
      </c>
      <c r="D12" s="8">
        <f>Kluppierungsprotokoll!D12*$B12</f>
        <v>0.3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0.6</v>
      </c>
      <c r="I12" s="8">
        <f>Kluppierungsprotokoll!I12*$B12</f>
        <v>1.5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0.3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0</v>
      </c>
      <c r="D13" s="8">
        <f>Kluppierungsprotokoll!D13*$B13</f>
        <v>3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1</v>
      </c>
      <c r="I13" s="8">
        <f>Kluppierungsprotokoll!I13*$B13</f>
        <v>2</v>
      </c>
      <c r="J13" s="8">
        <f>Kluppierungsprotokoll!J13*$B13</f>
        <v>0.5</v>
      </c>
      <c r="K13" s="8">
        <f>Kluppierungsprotokoll!K13*$B13</f>
        <v>1.5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</v>
      </c>
      <c r="D14" s="8">
        <f>Kluppierungsprotokoll!D14*$B14</f>
        <v>0.7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5.6</v>
      </c>
      <c r="J14" s="8">
        <f>Kluppierungsprotokoll!J14*$B14</f>
        <v>0</v>
      </c>
      <c r="K14" s="8">
        <f>Kluppierungsprotokoll!K14*$B14</f>
        <v>2.0999999999999996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0.9</v>
      </c>
      <c r="D15" s="8">
        <f>Kluppierungsprotokoll!D15*$B15</f>
        <v>2.7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7.2</v>
      </c>
      <c r="J15" s="8">
        <f>Kluppierungsprotokoll!J15*$B15</f>
        <v>0</v>
      </c>
      <c r="K15" s="8">
        <f>Kluppierungsprotokoll!K15*$B15</f>
        <v>3.6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1.2</v>
      </c>
      <c r="D16" s="8">
        <f>Kluppierungsprotokoll!D16*$B16</f>
        <v>2.4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12</v>
      </c>
      <c r="J16" s="8">
        <f>Kluppierungsprotokoll!J16*$B16</f>
        <v>1.2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4.5</v>
      </c>
      <c r="D17" s="8">
        <f>Kluppierungsprotokoll!D17*$B17</f>
        <v>12</v>
      </c>
      <c r="E17" s="8">
        <f>Kluppierungsprotokoll!E17*$B17</f>
        <v>0</v>
      </c>
      <c r="F17" s="8">
        <f>Kluppierungsprotokoll!F17*$B17</f>
        <v>1.5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18</v>
      </c>
      <c r="J17" s="8">
        <f>Kluppierungsprotokoll!J17*$B17</f>
        <v>0</v>
      </c>
      <c r="K17" s="8">
        <f>Kluppierungsprotokoll!K17*$B17</f>
        <v>1.5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3.6</v>
      </c>
      <c r="D18" s="8">
        <f>Kluppierungsprotokoll!D18*$B18</f>
        <v>5.4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16.2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6.6000000000000005</v>
      </c>
      <c r="D19" s="8">
        <f>Kluppierungsprotokoll!D19*$B19</f>
        <v>8.8000000000000007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15.400000000000002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7.8000000000000007</v>
      </c>
      <c r="D20" s="8">
        <f>Kluppierungsprotokoll!D20*$B20</f>
        <v>5.2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5.2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9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21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10.199999999999999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3.9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8.8000000000000007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6.6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38</v>
      </c>
      <c r="D53">
        <f t="shared" ref="D53:S53" si="0">SUM(D9:D51)</f>
        <v>50.250000000000007</v>
      </c>
      <c r="E53">
        <f t="shared" si="0"/>
        <v>0</v>
      </c>
      <c r="F53">
        <f t="shared" si="0"/>
        <v>1.5</v>
      </c>
      <c r="G53">
        <f t="shared" si="0"/>
        <v>0</v>
      </c>
      <c r="H53">
        <f t="shared" si="0"/>
        <v>1.8</v>
      </c>
      <c r="I53">
        <f t="shared" si="0"/>
        <v>125.4</v>
      </c>
      <c r="J53">
        <f t="shared" si="0"/>
        <v>1.7</v>
      </c>
      <c r="K53">
        <f t="shared" si="0"/>
        <v>9.9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0.8</v>
      </c>
      <c r="T53">
        <f>SUM(C53:S53)</f>
        <v>229.35</v>
      </c>
    </row>
    <row r="54" spans="1:20" x14ac:dyDescent="0.25">
      <c r="A54" t="s">
        <v>25</v>
      </c>
      <c r="B54" t="s">
        <v>26</v>
      </c>
      <c r="C54">
        <f>C53/$B$6</f>
        <v>61.29032258064516</v>
      </c>
      <c r="D54">
        <f t="shared" ref="D54:S54" si="1">D53/$B$6</f>
        <v>81.048387096774206</v>
      </c>
      <c r="E54">
        <f t="shared" si="1"/>
        <v>0</v>
      </c>
      <c r="F54">
        <f t="shared" si="1"/>
        <v>2.4193548387096775</v>
      </c>
      <c r="G54">
        <f t="shared" si="1"/>
        <v>0</v>
      </c>
      <c r="H54">
        <f t="shared" si="1"/>
        <v>2.903225806451613</v>
      </c>
      <c r="I54">
        <f t="shared" si="1"/>
        <v>202.25806451612905</v>
      </c>
      <c r="J54">
        <f t="shared" si="1"/>
        <v>2.7419354838709675</v>
      </c>
      <c r="K54">
        <f t="shared" si="1"/>
        <v>15.967741935483872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1.2903225806451615</v>
      </c>
      <c r="T54">
        <f>SUM(C54:S54)</f>
        <v>369.91935483870969</v>
      </c>
    </row>
    <row r="55" spans="1:20" x14ac:dyDescent="0.25">
      <c r="A55" t="s">
        <v>25</v>
      </c>
      <c r="B55" t="s">
        <v>31</v>
      </c>
      <c r="C55">
        <f>C54/$T54</f>
        <v>0.16568563331153258</v>
      </c>
      <c r="D55">
        <f t="shared" ref="D55:S55" si="2">D54/$T54</f>
        <v>0.21909744931327668</v>
      </c>
      <c r="E55">
        <f t="shared" si="2"/>
        <v>0</v>
      </c>
      <c r="F55">
        <f t="shared" si="2"/>
        <v>6.5402223675604968E-3</v>
      </c>
      <c r="G55">
        <f t="shared" si="2"/>
        <v>0</v>
      </c>
      <c r="H55">
        <f t="shared" si="2"/>
        <v>7.8482668410725966E-3</v>
      </c>
      <c r="I55">
        <f t="shared" si="2"/>
        <v>0.5467625899280576</v>
      </c>
      <c r="J55">
        <f t="shared" si="2"/>
        <v>7.4122520165685627E-3</v>
      </c>
      <c r="K55">
        <f t="shared" si="2"/>
        <v>4.3165467625899283E-2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3.4881185960322653E-3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2026-02-03T13:18:22Z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2026-02-03T13:17:52Z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bb855d5c-a14e-426e-869b-421e13c37535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