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43\"/>
    </mc:Choice>
  </mc:AlternateContent>
  <bookViews>
    <workbookView xWindow="0" yWindow="0" windowWidth="27165" windowHeight="1416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P33" i="5"/>
  <c r="I33" i="5"/>
  <c r="Q33" i="5"/>
  <c r="J33" i="5"/>
  <c r="R33" i="5"/>
  <c r="N33" i="5"/>
  <c r="C33" i="5"/>
  <c r="K33" i="5"/>
  <c r="S33" i="5"/>
  <c r="D33" i="5"/>
  <c r="L33" i="5"/>
  <c r="E33" i="5"/>
  <c r="M33" i="5"/>
  <c r="F33" i="5"/>
  <c r="G33" i="5"/>
  <c r="O33" i="5"/>
  <c r="H33" i="6"/>
  <c r="Q33" i="6"/>
  <c r="C33" i="6"/>
  <c r="K33" i="6"/>
  <c r="S33" i="6"/>
  <c r="E33" i="6"/>
  <c r="N33" i="6"/>
  <c r="J33" i="6"/>
  <c r="D33" i="6"/>
  <c r="L33" i="6"/>
  <c r="M33" i="6"/>
  <c r="F33" i="6"/>
  <c r="I33" i="6"/>
  <c r="R33" i="6"/>
  <c r="G33" i="6"/>
  <c r="O33" i="6"/>
  <c r="P33" i="6"/>
  <c r="I32" i="6"/>
  <c r="S32" i="6"/>
  <c r="D32" i="6"/>
  <c r="L32" i="6"/>
  <c r="F32" i="6"/>
  <c r="O32" i="6"/>
  <c r="J32" i="6"/>
  <c r="E32" i="6"/>
  <c r="M32" i="6"/>
  <c r="N32" i="6"/>
  <c r="G32" i="6"/>
  <c r="C32" i="6"/>
  <c r="H32" i="6"/>
  <c r="P32" i="6"/>
  <c r="Q32" i="6"/>
  <c r="R32" i="6"/>
  <c r="K32" i="6"/>
  <c r="C30" i="5"/>
  <c r="K30" i="5"/>
  <c r="S30" i="5"/>
  <c r="D30" i="5"/>
  <c r="L30" i="5"/>
  <c r="E30" i="5"/>
  <c r="M30" i="5"/>
  <c r="F30" i="5"/>
  <c r="N30" i="5"/>
  <c r="G30" i="5"/>
  <c r="O30" i="5"/>
  <c r="H30" i="5"/>
  <c r="P30" i="5"/>
  <c r="I30" i="5"/>
  <c r="Q30" i="5"/>
  <c r="J30" i="5"/>
  <c r="R30" i="5"/>
  <c r="G34" i="5"/>
  <c r="O34" i="5"/>
  <c r="H34" i="5"/>
  <c r="P34" i="5"/>
  <c r="I34" i="5"/>
  <c r="Q34" i="5"/>
  <c r="J34" i="5"/>
  <c r="R34" i="5"/>
  <c r="C34" i="5"/>
  <c r="K34" i="5"/>
  <c r="S34" i="5"/>
  <c r="E34" i="5"/>
  <c r="D34" i="5"/>
  <c r="L34" i="5"/>
  <c r="M34" i="5"/>
  <c r="F34" i="5"/>
  <c r="N34" i="5"/>
  <c r="C30" i="6"/>
  <c r="S30" i="6"/>
  <c r="F30" i="6"/>
  <c r="N30" i="6"/>
  <c r="P30" i="6"/>
  <c r="Q30" i="6"/>
  <c r="L30" i="6"/>
  <c r="G30" i="6"/>
  <c r="O30" i="6"/>
  <c r="H30" i="6"/>
  <c r="I30" i="6"/>
  <c r="D30" i="6"/>
  <c r="E30" i="6"/>
  <c r="J30" i="6"/>
  <c r="R30" i="6"/>
  <c r="K30" i="6"/>
  <c r="M30" i="6"/>
  <c r="O34" i="6"/>
  <c r="J34" i="6"/>
  <c r="R34" i="6"/>
  <c r="D34" i="6"/>
  <c r="M34" i="6"/>
  <c r="P34" i="6"/>
  <c r="C34" i="6"/>
  <c r="K34" i="6"/>
  <c r="S34" i="6"/>
  <c r="L34" i="6"/>
  <c r="E34" i="6"/>
  <c r="I34" i="6"/>
  <c r="F34" i="6"/>
  <c r="N34" i="6"/>
  <c r="G34" i="6"/>
  <c r="H34" i="6"/>
  <c r="Q34" i="6"/>
  <c r="I32" i="5"/>
  <c r="Q32" i="5"/>
  <c r="O32" i="5"/>
  <c r="J32" i="5"/>
  <c r="R32" i="5"/>
  <c r="C32" i="5"/>
  <c r="K32" i="5"/>
  <c r="S32" i="5"/>
  <c r="D32" i="5"/>
  <c r="L32" i="5"/>
  <c r="E32" i="5"/>
  <c r="M32" i="5"/>
  <c r="F32" i="5"/>
  <c r="N32" i="5"/>
  <c r="G32" i="5"/>
  <c r="H32" i="5"/>
  <c r="P32" i="5"/>
  <c r="J31" i="5"/>
  <c r="R31" i="5"/>
  <c r="C31" i="5"/>
  <c r="K31" i="5"/>
  <c r="S31" i="5"/>
  <c r="D31" i="5"/>
  <c r="L31" i="5"/>
  <c r="E31" i="5"/>
  <c r="M31" i="5"/>
  <c r="F31" i="5"/>
  <c r="N31" i="5"/>
  <c r="G31" i="5"/>
  <c r="O31" i="5"/>
  <c r="H31" i="5"/>
  <c r="P31" i="5"/>
  <c r="I31" i="5"/>
  <c r="Q31" i="5"/>
  <c r="J31" i="6"/>
  <c r="C31" i="6"/>
  <c r="D31" i="6"/>
  <c r="E31" i="6"/>
  <c r="M31" i="6"/>
  <c r="G31" i="6"/>
  <c r="P31" i="6"/>
  <c r="L31" i="6"/>
  <c r="F31" i="6"/>
  <c r="N31" i="6"/>
  <c r="O31" i="6"/>
  <c r="H31" i="6"/>
  <c r="S31" i="6"/>
  <c r="I31" i="6"/>
  <c r="Q31" i="6"/>
  <c r="R31" i="6"/>
  <c r="K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<sst xmlns="http://schemas.openxmlformats.org/spreadsheetml/2006/main" count="155" uniqueCount="56">
  <si>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</si>
  <si>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</si>
  <si>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</si>
  <si>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</si>
  <si>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</si>
  <si>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</si>
  <si>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</si>
  <si>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</si>
  <si>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</si>
  <si>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</si>
  <si>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</si>
  <si>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</si>
  <si>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</si>
  <si>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</si>
  <si>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</si>
  <si>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</si>
  <si>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</si>
  <si>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</si>
  <si>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</si>
  <si>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</si>
  <si>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</si>
  <si>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</si>
  <si>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</si>
  <si>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</si>
  <si>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</si>
  <si>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</si>
  <si>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</si>
  <si>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</si>
  <si>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</si>
  <si>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</si>
  <si>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</si>
  <si>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</si>
  <si>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</si>
  <si>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</si>
  <si>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</si>
  <si>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</si>
  <si>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</si>
  <si>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</si>
  <si>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</si>
  <si>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</si>
  <si>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</si>
  <si>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</si>
  <si>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</si>
  <si>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</si>
  <si>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</si>
  <si>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</si>
  <si>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</si>
  <si>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</si>
  <si>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</si>
  <si>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</si>
  <si>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</si>
  <si>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</si>
  <si>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</si>
  <si>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</si>
  <si>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</si>
  <si>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VD43 - Côte de Cossonay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</si>
</sst>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F16" sqref="F16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45700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0.87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9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31</v>
      </c>
      <c r="J10" s="8">
        <v>3</v>
      </c>
      <c r="K10" s="8">
        <v>29</v>
      </c>
      <c r="L10" s="8">
        <v>0</v>
      </c>
      <c r="M10" s="8">
        <v>9</v>
      </c>
      <c r="N10" s="8">
        <v>0</v>
      </c>
      <c r="O10" s="8">
        <v>3</v>
      </c>
      <c r="P10" s="8">
        <v>0</v>
      </c>
      <c r="Q10" s="8">
        <v>0</v>
      </c>
      <c r="R10" s="8">
        <v>0</v>
      </c>
      <c r="S10" s="8">
        <v>0</v>
      </c>
    </row>
    <row r="11" spans="1:19" x14ac:dyDescent="0.25">
      <c r="A11" s="8">
        <v>18</v>
      </c>
      <c r="B11" s="8">
        <v>0.18</v>
      </c>
      <c r="C11" s="8">
        <v>2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24</v>
      </c>
      <c r="J11" s="8">
        <v>3</v>
      </c>
      <c r="K11" s="8">
        <v>38</v>
      </c>
      <c r="L11" s="8">
        <v>0</v>
      </c>
      <c r="M11" s="8">
        <v>1</v>
      </c>
      <c r="N11" s="8">
        <v>0</v>
      </c>
      <c r="O11" s="8">
        <v>2</v>
      </c>
      <c r="P11" s="8">
        <v>0</v>
      </c>
      <c r="Q11" s="8">
        <v>0</v>
      </c>
      <c r="R11" s="8">
        <v>0</v>
      </c>
      <c r="S11" s="8">
        <v>0</v>
      </c>
    </row>
    <row r="12" spans="1:19" x14ac:dyDescent="0.25">
      <c r="A12" s="8">
        <v>22</v>
      </c>
      <c r="B12" s="8">
        <v>0.28999999999999998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22</v>
      </c>
      <c r="J12" s="8">
        <v>1</v>
      </c>
      <c r="K12" s="8">
        <v>30</v>
      </c>
      <c r="L12" s="8">
        <v>0</v>
      </c>
      <c r="M12" s="8">
        <v>1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</row>
    <row r="13" spans="1:19" x14ac:dyDescent="0.25">
      <c r="A13" s="8">
        <v>26</v>
      </c>
      <c r="B13" s="8">
        <v>0.46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14</v>
      </c>
      <c r="J13" s="8">
        <v>4</v>
      </c>
      <c r="K13" s="8">
        <v>27</v>
      </c>
      <c r="L13" s="8">
        <v>0</v>
      </c>
      <c r="M13" s="8">
        <v>0</v>
      </c>
      <c r="N13" s="8">
        <v>0</v>
      </c>
      <c r="O13" s="8">
        <v>1</v>
      </c>
      <c r="P13" s="8">
        <v>0</v>
      </c>
      <c r="Q13" s="8">
        <v>0</v>
      </c>
      <c r="R13" s="8">
        <v>0</v>
      </c>
      <c r="S13" s="8">
        <v>2</v>
      </c>
    </row>
    <row r="14" spans="1:19" x14ac:dyDescent="0.25">
      <c r="A14" s="8">
        <v>30</v>
      </c>
      <c r="B14" s="8">
        <v>0.67</v>
      </c>
      <c r="C14" s="8">
        <v>0</v>
      </c>
      <c r="D14" s="8">
        <v>0</v>
      </c>
      <c r="E14" s="8">
        <v>1</v>
      </c>
      <c r="F14" s="8">
        <v>0</v>
      </c>
      <c r="G14" s="8">
        <v>0</v>
      </c>
      <c r="H14" s="8">
        <v>0</v>
      </c>
      <c r="I14" s="8">
        <v>10</v>
      </c>
      <c r="J14" s="8">
        <v>10</v>
      </c>
      <c r="K14" s="8">
        <v>28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0</v>
      </c>
      <c r="D15" s="8">
        <v>0</v>
      </c>
      <c r="E15" s="8">
        <v>1</v>
      </c>
      <c r="F15" s="8">
        <v>0</v>
      </c>
      <c r="G15" s="8">
        <v>0</v>
      </c>
      <c r="H15" s="8">
        <v>0</v>
      </c>
      <c r="I15" s="8">
        <v>8</v>
      </c>
      <c r="J15" s="8">
        <v>14</v>
      </c>
      <c r="K15" s="8">
        <v>33</v>
      </c>
      <c r="L15" s="8">
        <v>0</v>
      </c>
      <c r="M15" s="8">
        <v>0</v>
      </c>
      <c r="N15" s="8">
        <v>1</v>
      </c>
      <c r="O15" s="8">
        <v>0</v>
      </c>
      <c r="P15" s="8">
        <v>0</v>
      </c>
      <c r="Q15" s="8">
        <v>0</v>
      </c>
      <c r="R15" s="8">
        <v>0</v>
      </c>
      <c r="S15" s="8">
        <v>1</v>
      </c>
    </row>
    <row r="16" spans="1:19" x14ac:dyDescent="0.25">
      <c r="A16" s="8">
        <v>38</v>
      </c>
      <c r="B16" s="8">
        <v>1.21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7</v>
      </c>
      <c r="J16" s="8">
        <v>17</v>
      </c>
      <c r="K16" s="8">
        <v>23</v>
      </c>
      <c r="L16" s="8">
        <v>0</v>
      </c>
      <c r="M16" s="8">
        <v>0</v>
      </c>
      <c r="N16" s="8">
        <v>1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</v>
      </c>
      <c r="J17" s="8">
        <v>18</v>
      </c>
      <c r="K17" s="8">
        <v>9</v>
      </c>
      <c r="L17" s="8">
        <v>0</v>
      </c>
      <c r="M17" s="8">
        <v>0</v>
      </c>
      <c r="N17" s="8">
        <v>1</v>
      </c>
      <c r="O17" s="8">
        <v>0</v>
      </c>
      <c r="P17" s="8">
        <v>0</v>
      </c>
      <c r="Q17" s="8">
        <v>0</v>
      </c>
      <c r="R17" s="8">
        <v>0</v>
      </c>
      <c r="S17" s="8">
        <v>1</v>
      </c>
    </row>
    <row r="18" spans="1:19" x14ac:dyDescent="0.25">
      <c r="A18" s="8">
        <v>46</v>
      </c>
      <c r="B18" s="8">
        <v>1.93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18</v>
      </c>
      <c r="K18" s="8">
        <v>3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2</v>
      </c>
      <c r="J19" s="8">
        <v>12</v>
      </c>
      <c r="K19" s="8">
        <v>1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2</v>
      </c>
      <c r="J20" s="8">
        <v>5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1</v>
      </c>
      <c r="J21" s="8">
        <v>4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2</v>
      </c>
      <c r="J22" s="8">
        <v>3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2</v>
      </c>
      <c r="J23" s="8">
        <v>1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</v>
      </c>
      <c r="J24" s="8">
        <v>1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1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1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11</v>
      </c>
      <c r="D54" s="12">
        <f t="shared" ref="D54:S54" si="0">SUM(D9:D51)</f>
        <v>0</v>
      </c>
      <c r="E54" s="12">
        <f t="shared" si="0"/>
        <v>2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130</v>
      </c>
      <c r="J54" s="12">
        <f t="shared" si="0"/>
        <v>114</v>
      </c>
      <c r="K54" s="12">
        <f t="shared" si="0"/>
        <v>221</v>
      </c>
      <c r="L54" s="12">
        <f t="shared" si="0"/>
        <v>0</v>
      </c>
      <c r="M54" s="12">
        <f t="shared" si="0"/>
        <v>11</v>
      </c>
      <c r="N54" s="12">
        <f t="shared" si="0"/>
        <v>3</v>
      </c>
      <c r="O54" s="12">
        <f t="shared" si="0"/>
        <v>6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4</v>
      </c>
      <c r="T54" s="13">
        <f>SUM(C54:S54)</f>
        <v>502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12.6</v>
      </c>
      <c r="D55" s="20">
        <f t="shared" ref="D55:S55" si="3">ROUND(D54/$B$6, 1)</f>
        <v>0</v>
      </c>
      <c r="E55" s="20">
        <f t="shared" si="3"/>
        <v>2.2999999999999998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149.4</v>
      </c>
      <c r="J55" s="20">
        <f t="shared" si="3"/>
        <v>131</v>
      </c>
      <c r="K55" s="20">
        <f t="shared" si="3"/>
        <v>254</v>
      </c>
      <c r="L55" s="20">
        <f t="shared" si="3"/>
        <v>0</v>
      </c>
      <c r="M55" s="20">
        <f t="shared" si="3"/>
        <v>12.6</v>
      </c>
      <c r="N55" s="20">
        <f t="shared" si="3"/>
        <v>3.4</v>
      </c>
      <c r="O55" s="20">
        <f t="shared" si="3"/>
        <v>6.9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4.5999999999999996</v>
      </c>
      <c r="T55" s="21">
        <f>ROUND(SUM(C55:S55),0)</f>
        <v>577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0.19</v>
      </c>
      <c r="D56" s="22">
        <f>ROUND('Calcul surface terriere'!D53, 2)</f>
        <v>0</v>
      </c>
      <c r="E56" s="22">
        <f>ROUND('Calcul surface terriere'!E53, 2)</f>
        <v>0.16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9.07</v>
      </c>
      <c r="J56" s="22">
        <f>ROUND('Calcul surface terriere'!J53, 2)</f>
        <v>15.95</v>
      </c>
      <c r="K56" s="22">
        <f>ROUND('Calcul surface terriere'!K53, 2)</f>
        <v>13.51</v>
      </c>
      <c r="L56" s="22">
        <f>ROUND('Calcul surface terriere'!L53, 2)</f>
        <v>0</v>
      </c>
      <c r="M56" s="22">
        <f>ROUND('Calcul surface terriere'!M53, 2)</f>
        <v>0.2</v>
      </c>
      <c r="N56" s="22">
        <f>ROUND('Calcul surface terriere'!N53, 2)</f>
        <v>0.34</v>
      </c>
      <c r="O56" s="22">
        <f>ROUND('Calcul surface terriere'!O53, 2)</f>
        <v>0.15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0.34</v>
      </c>
      <c r="T56" s="23">
        <f>ROUND('Calcul surface terriere'!T53,1)</f>
        <v>39.9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0.22</v>
      </c>
      <c r="D57" s="22">
        <f>ROUND('Calcul surface terriere'!D54, 2)</f>
        <v>0</v>
      </c>
      <c r="E57" s="22">
        <f>ROUND('Calcul surface terriere'!E54, 2)</f>
        <v>0.19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10.42</v>
      </c>
      <c r="J57" s="22">
        <f>ROUND('Calcul surface terriere'!J54, 2)</f>
        <v>18.34</v>
      </c>
      <c r="K57" s="22">
        <f>ROUND('Calcul surface terriere'!K54, 2)</f>
        <v>15.53</v>
      </c>
      <c r="L57" s="22">
        <f>ROUND('Calcul surface terriere'!L54, 2)</f>
        <v>0</v>
      </c>
      <c r="M57" s="22">
        <f>ROUND('Calcul surface terriere'!M54, 2)</f>
        <v>0.23</v>
      </c>
      <c r="N57" s="22">
        <f>ROUND('Calcul surface terriere'!N54, 2)</f>
        <v>0.39</v>
      </c>
      <c r="O57" s="22">
        <f>ROUND('Calcul surface terriere'!O54, 2)</f>
        <v>0.17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0.39</v>
      </c>
      <c r="T57" s="23">
        <f>ROUND('Calcul surface terriere'!T54, 1)</f>
        <v>45.9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0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23</v>
      </c>
      <c r="J58" s="24">
        <f>ROUND(100 * 'Calcul surface terriere'!J55,0)</f>
        <v>40</v>
      </c>
      <c r="K58" s="24">
        <f>ROUND(100 * 'Calcul surface terriere'!K55,0)</f>
        <v>34</v>
      </c>
      <c r="L58" s="24">
        <f>ROUND(100 * 'Calcul surface terriere'!L55,0)</f>
        <v>0</v>
      </c>
      <c r="M58" s="24">
        <f>ROUND(100 * 'Calcul surface terriere'!M55,0)</f>
        <v>1</v>
      </c>
      <c r="N58" s="24">
        <f>ROUND(100 * 'Calcul surface terriere'!N55,0)</f>
        <v>1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1.4</v>
      </c>
      <c r="D59" s="26">
        <f>ROUND('Calcul volume sur pied'!D53, 1)</f>
        <v>0</v>
      </c>
      <c r="E59" s="26">
        <f>ROUND('Calcul volume sur pied'!E53, 1)</f>
        <v>1.6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96.3</v>
      </c>
      <c r="J59" s="26">
        <f>ROUND('Calcul volume sur pied'!J53, 1)</f>
        <v>182</v>
      </c>
      <c r="K59" s="26">
        <f>ROUND('Calcul volume sur pied'!K53, 1)</f>
        <v>130.6</v>
      </c>
      <c r="L59" s="26">
        <f>ROUND('Calcul volume sur pied'!L53, 1)</f>
        <v>0</v>
      </c>
      <c r="M59" s="26">
        <f>ROUND('Calcul volume sur pied'!M53, 1)</f>
        <v>1.6</v>
      </c>
      <c r="N59" s="26">
        <f>ROUND('Calcul volume sur pied'!N53, 1)</f>
        <v>3.7</v>
      </c>
      <c r="O59" s="26">
        <f>ROUND('Calcul volume sur pied'!O53, 1)</f>
        <v>1.2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3.4</v>
      </c>
      <c r="T59" s="27">
        <f>ROUND('Calcul volume sur pied'!T53, 0)</f>
        <v>422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1.7</v>
      </c>
      <c r="D60" s="26">
        <f>ROUND('Calcul volume sur pied'!D54, 1)</f>
        <v>0</v>
      </c>
      <c r="E60" s="26">
        <f>ROUND('Calcul volume sur pied'!E54, 1)</f>
        <v>1.8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110.6</v>
      </c>
      <c r="J60" s="26">
        <f>ROUND('Calcul volume sur pied'!J54, 1)</f>
        <v>209.2</v>
      </c>
      <c r="K60" s="26">
        <f>ROUND('Calcul volume sur pied'!K54, 1)</f>
        <v>150.1</v>
      </c>
      <c r="L60" s="26">
        <f>ROUND('Calcul volume sur pied'!L54, 1)</f>
        <v>0</v>
      </c>
      <c r="M60" s="26">
        <f>ROUND('Calcul volume sur pied'!M54, 1)</f>
        <v>1.8</v>
      </c>
      <c r="N60" s="26">
        <f>ROUND('Calcul volume sur pied'!N54, 1)</f>
        <v>4.2</v>
      </c>
      <c r="O60" s="26">
        <f>ROUND('Calcul volume sur pied'!O54, 1)</f>
        <v>1.4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3.9</v>
      </c>
      <c r="T60" s="27">
        <f>ROUND('Calcul volume sur pied'!T54, 0)</f>
        <v>485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0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23</v>
      </c>
      <c r="J61" s="24">
        <f>ROUND(100 * 'Calcul volume sur pied'!J55, 0)</f>
        <v>43</v>
      </c>
      <c r="K61" s="24">
        <f>ROUND(100 * 'Calcul volume sur pied'!K55, 0)</f>
        <v>31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1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10.344827586206897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35.632183908045974</v>
      </c>
      <c r="J10" s="8">
        <f>'Protocole Inventaire'!J10/$B$6</f>
        <v>3.4482758620689657</v>
      </c>
      <c r="K10" s="8">
        <f>'Protocole Inventaire'!K10/$B$6</f>
        <v>33.333333333333336</v>
      </c>
      <c r="L10" s="8">
        <f>'Protocole Inventaire'!L10/$B$6</f>
        <v>0</v>
      </c>
      <c r="M10" s="8">
        <f>'Protocole Inventaire'!M10/$B$6</f>
        <v>10.344827586206897</v>
      </c>
      <c r="N10" s="8">
        <f>'Protocole Inventaire'!N10/$B$6</f>
        <v>0</v>
      </c>
      <c r="O10" s="8">
        <f>'Protocole Inventaire'!O10/$B$6</f>
        <v>3.4482758620689657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2.2988505747126435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27.586206896551726</v>
      </c>
      <c r="J11" s="8">
        <f>'Protocole Inventaire'!J11/$B$6</f>
        <v>3.4482758620689657</v>
      </c>
      <c r="K11" s="8">
        <f>'Protocole Inventaire'!K11/$B$6</f>
        <v>43.678160919540232</v>
      </c>
      <c r="L11" s="8">
        <f>'Protocole Inventaire'!L11/$B$6</f>
        <v>0</v>
      </c>
      <c r="M11" s="8">
        <f>'Protocole Inventaire'!M11/$B$6</f>
        <v>1.1494252873563218</v>
      </c>
      <c r="N11" s="8">
        <f>'Protocole Inventaire'!N11/$B$6</f>
        <v>0</v>
      </c>
      <c r="O11" s="8">
        <f>'Protocole Inventaire'!O11/$B$6</f>
        <v>2.2988505747126435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25.287356321839081</v>
      </c>
      <c r="J12" s="8">
        <f>'Protocole Inventaire'!J12/$B$6</f>
        <v>1.1494252873563218</v>
      </c>
      <c r="K12" s="8">
        <f>'Protocole Inventaire'!K12/$B$6</f>
        <v>34.482758620689658</v>
      </c>
      <c r="L12" s="8">
        <f>'Protocole Inventaire'!L12/$B$6</f>
        <v>0</v>
      </c>
      <c r="M12" s="8">
        <f>'Protocole Inventaire'!M12/$B$6</f>
        <v>1.1494252873563218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16.091954022988507</v>
      </c>
      <c r="J13" s="8">
        <f>'Protocole Inventaire'!J13/$B$6</f>
        <v>4.5977011494252871</v>
      </c>
      <c r="K13" s="8">
        <f>'Protocole Inventaire'!K13/$B$6</f>
        <v>31.03448275862069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1.1494252873563218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2.2988505747126435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1.1494252873563218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11.494252873563218</v>
      </c>
      <c r="J14" s="8">
        <f>'Protocole Inventaire'!J14/$B$6</f>
        <v>11.494252873563218</v>
      </c>
      <c r="K14" s="8">
        <f>'Protocole Inventaire'!K14/$B$6</f>
        <v>32.183908045977013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1.1494252873563218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9.1954022988505741</v>
      </c>
      <c r="J15" s="8">
        <f>'Protocole Inventaire'!J15/$B$6</f>
        <v>16.091954022988507</v>
      </c>
      <c r="K15" s="8">
        <f>'Protocole Inventaire'!K15/$B$6</f>
        <v>37.931034482758619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1.1494252873563218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1.1494252873563218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8.0459770114942533</v>
      </c>
      <c r="J16" s="8">
        <f>'Protocole Inventaire'!J16/$B$6</f>
        <v>19.540229885057471</v>
      </c>
      <c r="K16" s="8">
        <f>'Protocole Inventaire'!K16/$B$6</f>
        <v>26.436781609195403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1.1494252873563218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2.2988505747126435</v>
      </c>
      <c r="J17" s="8">
        <f>'Protocole Inventaire'!J17/$B$6</f>
        <v>20.689655172413794</v>
      </c>
      <c r="K17" s="8">
        <f>'Protocole Inventaire'!K17/$B$6</f>
        <v>10.344827586206897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1.1494252873563218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1.1494252873563218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20.689655172413794</v>
      </c>
      <c r="K18" s="8">
        <f>'Protocole Inventaire'!K18/$B$6</f>
        <v>3.4482758620689657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2.2988505747126435</v>
      </c>
      <c r="J19" s="8">
        <f>'Protocole Inventaire'!J19/$B$6</f>
        <v>13.793103448275863</v>
      </c>
      <c r="K19" s="8">
        <f>'Protocole Inventaire'!K19/$B$6</f>
        <v>1.1494252873563218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2.2988505747126435</v>
      </c>
      <c r="J20" s="8">
        <f>'Protocole Inventaire'!J20/$B$6</f>
        <v>5.7471264367816088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1.1494252873563218</v>
      </c>
      <c r="J21" s="8">
        <f>'Protocole Inventaire'!J21/$B$6</f>
        <v>4.5977011494252871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2.2988505747126435</v>
      </c>
      <c r="J22" s="8">
        <f>'Protocole Inventaire'!J22/$B$6</f>
        <v>3.4482758620689657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2.2988505747126435</v>
      </c>
      <c r="J23" s="8">
        <f>'Protocole Inventaire'!J23/$B$6</f>
        <v>1.1494252873563218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1.1494252873563218</v>
      </c>
      <c r="J24" s="8">
        <f>'Protocole Inventaire'!J24/$B$6</f>
        <v>1.1494252873563218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1.1494252873563218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1.1494252873563218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0.1385442360233099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0.47720792408028967</v>
      </c>
      <c r="J10" s="8">
        <f>'Protocole Inventaire'!J10*($A10/200)^2*PI()</f>
        <v>4.6181412007769963E-2</v>
      </c>
      <c r="K10" s="8">
        <f>'Protocole Inventaire'!K10*($A10/200)^2*PI()</f>
        <v>0.44642031607510968</v>
      </c>
      <c r="L10" s="8">
        <f>'Protocole Inventaire'!L10*($A10/200)^2*PI()</f>
        <v>0</v>
      </c>
      <c r="M10" s="8">
        <f>'Protocole Inventaire'!M10*($A10/200)^2*PI()</f>
        <v>0.1385442360233099</v>
      </c>
      <c r="N10" s="8">
        <f>'Protocole Inventaire'!N10*($A10/200)^2*PI()</f>
        <v>0</v>
      </c>
      <c r="O10" s="8">
        <f>'Protocole Inventaire'!O10*($A10/200)^2*PI()</f>
        <v>4.6181412007769963E-2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5.0893800988154644E-2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0.61072561185785579</v>
      </c>
      <c r="J11" s="8">
        <f>'Protocole Inventaire'!J11*($A11/200)^2*PI()</f>
        <v>7.6340701482231973E-2</v>
      </c>
      <c r="K11" s="8">
        <f>'Protocole Inventaire'!K11*($A11/200)^2*PI()</f>
        <v>0.96698221877493817</v>
      </c>
      <c r="L11" s="8">
        <f>'Protocole Inventaire'!L11*($A11/200)^2*PI()</f>
        <v>0</v>
      </c>
      <c r="M11" s="8">
        <f>'Protocole Inventaire'!M11*($A11/200)^2*PI()</f>
        <v>2.5446900494077322E-2</v>
      </c>
      <c r="N11" s="8">
        <f>'Protocole Inventaire'!N11*($A11/200)^2*PI()</f>
        <v>0</v>
      </c>
      <c r="O11" s="8">
        <f>'Protocole Inventaire'!O11*($A11/200)^2*PI()</f>
        <v>5.0893800988154644E-2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0.83629196438560294</v>
      </c>
      <c r="J12" s="8">
        <f>'Protocole Inventaire'!J12*($A12/200)^2*PI()</f>
        <v>3.8013271108436497E-2</v>
      </c>
      <c r="K12" s="8">
        <f>'Protocole Inventaire'!K12*($A12/200)^2*PI()</f>
        <v>1.1403981332530948</v>
      </c>
      <c r="L12" s="8">
        <f>'Protocole Inventaire'!L12*($A12/200)^2*PI()</f>
        <v>0</v>
      </c>
      <c r="M12" s="8">
        <f>'Protocole Inventaire'!M12*($A12/200)^2*PI()</f>
        <v>3.8013271108436497E-2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0.7433008218393452</v>
      </c>
      <c r="J13" s="8">
        <f>'Protocole Inventaire'!J13*($A13/200)^2*PI()</f>
        <v>0.21237166338267005</v>
      </c>
      <c r="K13" s="8">
        <f>'Protocole Inventaire'!K13*($A13/200)^2*PI()</f>
        <v>1.4335087278330227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5.3092915845667513E-2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0.10618583169133503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7.0685834705770348E-2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0.70685834705770334</v>
      </c>
      <c r="J14" s="8">
        <f>'Protocole Inventaire'!J14*($A14/200)^2*PI()</f>
        <v>0.70685834705770334</v>
      </c>
      <c r="K14" s="8">
        <f>'Protocole Inventaire'!K14*($A14/200)^2*PI()</f>
        <v>1.9792033717615696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9.0792027688745044E-2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0.72633622150996036</v>
      </c>
      <c r="J15" s="8">
        <f>'Protocole Inventaire'!J15*($A15/200)^2*PI()</f>
        <v>1.2710883876424306</v>
      </c>
      <c r="K15" s="8">
        <f>'Protocole Inventaire'!K15*($A15/200)^2*PI()</f>
        <v>2.9961369137285865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9.0792027688745044E-2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9.0792027688745044E-2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0.7938804635621407</v>
      </c>
      <c r="J16" s="8">
        <f>'Protocole Inventaire'!J16*($A16/200)^2*PI()</f>
        <v>1.9279954115080562</v>
      </c>
      <c r="K16" s="8">
        <f>'Protocole Inventaire'!K16*($A16/200)^2*PI()</f>
        <v>2.6084643802756053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0.11341149479459153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0.27708847204661974</v>
      </c>
      <c r="J17" s="8">
        <f>'Protocole Inventaire'!J17*($A17/200)^2*PI()</f>
        <v>2.4937962484195775</v>
      </c>
      <c r="K17" s="8">
        <f>'Protocole Inventaire'!K17*($A17/200)^2*PI()</f>
        <v>1.2468981242097887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0.13854423602330987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0.13854423602330987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2.9914245247482012</v>
      </c>
      <c r="K18" s="8">
        <f>'Protocole Inventaire'!K18*($A18/200)^2*PI()</f>
        <v>0.4985707541247002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0.39269908169872414</v>
      </c>
      <c r="J19" s="8">
        <f>'Protocole Inventaire'!J19*($A19/200)^2*PI()</f>
        <v>2.3561944901923448</v>
      </c>
      <c r="K19" s="8">
        <f>'Protocole Inventaire'!K19*($A19/200)^2*PI()</f>
        <v>0.19634954084936207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0.45804420889339187</v>
      </c>
      <c r="J20" s="8">
        <f>'Protocole Inventaire'!J20*($A20/200)^2*PI()</f>
        <v>1.1451105222334796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1.0568317686676063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0.60381410801995827</v>
      </c>
      <c r="J22" s="8">
        <f>'Protocole Inventaire'!J22*($A22/200)^2*PI()</f>
        <v>0.90572116202993735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0.68423887995185706</v>
      </c>
      <c r="J23" s="8">
        <f>'Protocole Inventaire'!J23*($A23/200)^2*PI()</f>
        <v>0.34211943997592853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0.38484510006474959</v>
      </c>
      <c r="J24" s="8">
        <f>'Protocole Inventaire'!J24*($A24/200)^2*PI()</f>
        <v>0.38484510006474959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0.52810172506844411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0.58088048164875272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0.18943803701146456</v>
      </c>
      <c r="D53">
        <f t="shared" ref="D53:S53" si="0">SUM(D9:D51)</f>
        <v>0</v>
      </c>
      <c r="E53">
        <f t="shared" si="0"/>
        <v>0.16147786239451539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9.0685213538522973</v>
      </c>
      <c r="J53">
        <f t="shared" si="0"/>
        <v>15.954892450521124</v>
      </c>
      <c r="K53">
        <f t="shared" si="0"/>
        <v>13.512932480885777</v>
      </c>
      <c r="L53">
        <f t="shared" si="0"/>
        <v>0</v>
      </c>
      <c r="M53">
        <f t="shared" si="0"/>
        <v>0.20200440762582372</v>
      </c>
      <c r="N53">
        <f t="shared" si="0"/>
        <v>0.3427477585066464</v>
      </c>
      <c r="O53">
        <f t="shared" si="0"/>
        <v>0.15016812884159214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0.33552209540338995</v>
      </c>
      <c r="T53">
        <f>SUM(C53:S53)</f>
        <v>39.917704575042627</v>
      </c>
    </row>
    <row r="54" spans="1:20" x14ac:dyDescent="0.25">
      <c r="A54" t="s">
        <v>49</v>
      </c>
      <c r="B54" t="s">
        <v>30</v>
      </c>
      <c r="C54">
        <f>C53/$B$6</f>
        <v>0.21774487012812019</v>
      </c>
      <c r="D54">
        <f t="shared" ref="D54:S54" si="1">D53/$B$6</f>
        <v>0</v>
      </c>
      <c r="E54">
        <f t="shared" si="1"/>
        <v>0.18560673838450045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10.423587763048618</v>
      </c>
      <c r="J54">
        <f t="shared" si="1"/>
        <v>18.338956839679451</v>
      </c>
      <c r="K54">
        <f t="shared" si="1"/>
        <v>15.532106299868708</v>
      </c>
      <c r="L54">
        <f t="shared" si="1"/>
        <v>0</v>
      </c>
      <c r="M54">
        <f t="shared" si="1"/>
        <v>0.232188974282556</v>
      </c>
      <c r="N54">
        <f t="shared" si="1"/>
        <v>0.39396294081223726</v>
      </c>
      <c r="O54">
        <f t="shared" si="1"/>
        <v>0.17260704464550822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0.38565758092343672</v>
      </c>
      <c r="T54">
        <f>SUM(C54:S54)</f>
        <v>45.882419051773134</v>
      </c>
    </row>
    <row r="55" spans="1:20" x14ac:dyDescent="0.25">
      <c r="A55" t="s">
        <v>49</v>
      </c>
      <c r="B55" t="s">
        <v>50</v>
      </c>
      <c r="C55">
        <f>C54/$T54</f>
        <v>4.745714690466073E-3</v>
      </c>
      <c r="D55">
        <f t="shared" ref="D55:S55" si="2">D54/$T54</f>
        <v>0</v>
      </c>
      <c r="E55">
        <f t="shared" si="2"/>
        <v>4.0452692386394058E-3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0.22718043160032114</v>
      </c>
      <c r="J55">
        <f t="shared" si="2"/>
        <v>0.39969463726369803</v>
      </c>
      <c r="K55">
        <f t="shared" si="2"/>
        <v>0.3385197777462971</v>
      </c>
      <c r="L55">
        <f t="shared" si="2"/>
        <v>0</v>
      </c>
      <c r="M55">
        <f t="shared" si="2"/>
        <v>5.0605216351072716E-3</v>
      </c>
      <c r="N55">
        <f t="shared" si="2"/>
        <v>8.5863594150886978E-3</v>
      </c>
      <c r="O55">
        <f t="shared" si="2"/>
        <v>3.7619429884623266E-3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8.4053454219200092E-3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1.08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3.7199999999999998</v>
      </c>
      <c r="J10" s="8">
        <f>'Protocole Inventaire'!J10*$B10</f>
        <v>0.36</v>
      </c>
      <c r="K10" s="8">
        <f>'Protocole Inventaire'!K10*$B10</f>
        <v>3.48</v>
      </c>
      <c r="L10" s="8">
        <f>'Protocole Inventaire'!L10*$B10</f>
        <v>0</v>
      </c>
      <c r="M10" s="8">
        <f>'Protocole Inventaire'!M10*$B10</f>
        <v>1.08</v>
      </c>
      <c r="N10" s="8">
        <f>'Protocole Inventaire'!N10*$B10</f>
        <v>0</v>
      </c>
      <c r="O10" s="8">
        <f>'Protocole Inventaire'!O10*$B10</f>
        <v>0.36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0.36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4.32</v>
      </c>
      <c r="J11" s="8">
        <f>'Protocole Inventaire'!J11*$B11</f>
        <v>0.54</v>
      </c>
      <c r="K11" s="8">
        <f>'Protocole Inventaire'!K11*$B11</f>
        <v>6.84</v>
      </c>
      <c r="L11" s="8">
        <f>'Protocole Inventaire'!L11*$B11</f>
        <v>0</v>
      </c>
      <c r="M11" s="8">
        <f>'Protocole Inventaire'!M11*$B11</f>
        <v>0.18</v>
      </c>
      <c r="N11" s="8">
        <f>'Protocole Inventaire'!N11*$B11</f>
        <v>0</v>
      </c>
      <c r="O11" s="8">
        <f>'Protocole Inventaire'!O11*$B11</f>
        <v>0.36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6.38</v>
      </c>
      <c r="J12" s="8">
        <f>'Protocole Inventaire'!J12*$B12</f>
        <v>0.28999999999999998</v>
      </c>
      <c r="K12" s="8">
        <f>'Protocole Inventaire'!K12*$B12</f>
        <v>8.6999999999999993</v>
      </c>
      <c r="L12" s="8">
        <f>'Protocole Inventaire'!L12*$B12</f>
        <v>0</v>
      </c>
      <c r="M12" s="8">
        <f>'Protocole Inventaire'!M12*$B12</f>
        <v>0.28999999999999998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6.44</v>
      </c>
      <c r="J13" s="8">
        <f>'Protocole Inventaire'!J13*$B13</f>
        <v>1.84</v>
      </c>
      <c r="K13" s="8">
        <f>'Protocole Inventaire'!K13*$B13</f>
        <v>12.42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0.46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0.92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0.67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6.7</v>
      </c>
      <c r="J14" s="8">
        <f>'Protocole Inventaire'!J14*$B14</f>
        <v>6.7</v>
      </c>
      <c r="K14" s="8">
        <f>'Protocole Inventaire'!K14*$B14</f>
        <v>18.760000000000002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0.92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7.36</v>
      </c>
      <c r="J15" s="8">
        <f>'Protocole Inventaire'!J15*$B15</f>
        <v>12.88</v>
      </c>
      <c r="K15" s="8">
        <f>'Protocole Inventaire'!K15*$B15</f>
        <v>30.360000000000003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0.92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0.92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8.4699999999999989</v>
      </c>
      <c r="J16" s="8">
        <f>'Protocole Inventaire'!J16*$B16</f>
        <v>20.57</v>
      </c>
      <c r="K16" s="8">
        <f>'Protocole Inventaire'!K16*$B16</f>
        <v>27.83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1.21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3.12</v>
      </c>
      <c r="J17" s="8">
        <f>'Protocole Inventaire'!J17*$B17</f>
        <v>28.080000000000002</v>
      </c>
      <c r="K17" s="8">
        <f>'Protocole Inventaire'!K17*$B17</f>
        <v>14.040000000000001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1.56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1.56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34.74</v>
      </c>
      <c r="K18" s="8">
        <f>'Protocole Inventaire'!K18*$B18</f>
        <v>5.79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4.7</v>
      </c>
      <c r="J19" s="8">
        <f>'Protocole Inventaire'!J19*$B19</f>
        <v>28.200000000000003</v>
      </c>
      <c r="K19" s="8">
        <f>'Protocole Inventaire'!K19*$B19</f>
        <v>2.35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5.58</v>
      </c>
      <c r="J20" s="8">
        <f>'Protocole Inventaire'!J20*$B20</f>
        <v>13.95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13.08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7.6</v>
      </c>
      <c r="J22" s="8">
        <f>'Protocole Inventaire'!J22*$B22</f>
        <v>11.399999999999999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8.74</v>
      </c>
      <c r="J23" s="8">
        <f>'Protocole Inventaire'!J23*$B23</f>
        <v>4.37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4.99</v>
      </c>
      <c r="J24" s="8">
        <f>'Protocole Inventaire'!J24*$B24</f>
        <v>4.99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7.06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7.8049999999999997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1.44</v>
      </c>
      <c r="D53">
        <f t="shared" ref="D53:S53" si="0">SUM(D9:D51)</f>
        <v>0</v>
      </c>
      <c r="E53">
        <f t="shared" si="0"/>
        <v>1.59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96.254999999999995</v>
      </c>
      <c r="J53">
        <f t="shared" si="0"/>
        <v>181.99</v>
      </c>
      <c r="K53">
        <f t="shared" si="0"/>
        <v>130.57</v>
      </c>
      <c r="L53">
        <f t="shared" si="0"/>
        <v>0</v>
      </c>
      <c r="M53">
        <f t="shared" si="0"/>
        <v>1.55</v>
      </c>
      <c r="N53">
        <f t="shared" si="0"/>
        <v>3.69</v>
      </c>
      <c r="O53">
        <f t="shared" si="0"/>
        <v>1.18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3.4000000000000004</v>
      </c>
      <c r="T53">
        <f>SUM(C53:S53)</f>
        <v>421.66499999999996</v>
      </c>
    </row>
    <row r="54" spans="1:20" x14ac:dyDescent="0.25">
      <c r="A54" t="s">
        <v>53</v>
      </c>
      <c r="B54" t="s">
        <v>30</v>
      </c>
      <c r="C54">
        <f>C53/$B$6</f>
        <v>1.6551724137931034</v>
      </c>
      <c r="D54">
        <f t="shared" ref="D54:S54" si="1">D53/$B$6</f>
        <v>0</v>
      </c>
      <c r="E54">
        <f t="shared" si="1"/>
        <v>1.8275862068965518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110.63793103448275</v>
      </c>
      <c r="J54">
        <f t="shared" si="1"/>
        <v>209.18390804597703</v>
      </c>
      <c r="K54">
        <f t="shared" si="1"/>
        <v>150.08045977011494</v>
      </c>
      <c r="L54">
        <f t="shared" si="1"/>
        <v>0</v>
      </c>
      <c r="M54">
        <f t="shared" si="1"/>
        <v>1.781609195402299</v>
      </c>
      <c r="N54">
        <f t="shared" si="1"/>
        <v>4.2413793103448274</v>
      </c>
      <c r="O54">
        <f t="shared" si="1"/>
        <v>1.3563218390804597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3.9080459770114948</v>
      </c>
      <c r="T54">
        <f>SUM(C54:S54)</f>
        <v>484.67241379310349</v>
      </c>
    </row>
    <row r="55" spans="1:20" x14ac:dyDescent="0.25">
      <c r="A55" t="s">
        <v>53</v>
      </c>
      <c r="B55" t="s">
        <v>50</v>
      </c>
      <c r="C55">
        <f>C54/$T54</f>
        <v>3.4150332610010312E-3</v>
      </c>
      <c r="D55">
        <f t="shared" ref="D55:S55" si="2">D54/$T54</f>
        <v>0</v>
      </c>
      <c r="E55">
        <f t="shared" si="2"/>
        <v>3.7707658923553057E-3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0.22827362954003766</v>
      </c>
      <c r="J55">
        <f t="shared" si="2"/>
        <v>0.43159854386776236</v>
      </c>
      <c r="K55">
        <f t="shared" si="2"/>
        <v>0.30965339783951712</v>
      </c>
      <c r="L55">
        <f t="shared" si="2"/>
        <v>0</v>
      </c>
      <c r="M55">
        <f t="shared" si="2"/>
        <v>3.6759038573274993E-3</v>
      </c>
      <c r="N55">
        <f t="shared" si="2"/>
        <v>8.7510227313151428E-3</v>
      </c>
      <c r="O55">
        <f t="shared" si="2"/>
        <v>2.7984300333202894E-3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8.0632729773635475E-3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2025-03-27T12:56:11Z</dcterms:modified>
</cp:coreProperties>
</file>