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LACETTE_VD\Suivi-2024\VD41_052-1_Puidoux_Bois du Tey\Report de données_2025.10.20\"/>
    </mc:Choice>
  </mc:AlternateContent>
  <xr:revisionPtr revIDLastSave="0" documentId="13_ncr:1_{66395E21-49E6-4581-816C-8F15C00D1985}" xr6:coauthVersionLast="47" xr6:coauthVersionMax="47" xr10:uidLastSave="{00000000-0000-0000-0000-000000000000}"/>
  <bookViews>
    <workbookView xWindow="25695" yWindow="0" windowWidth="26010" windowHeight="20985" xr2:uid="{F5AF8166-C36D-8F43-A718-C991CCD96BC1}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4" i="2" l="1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J39" i="6" l="1"/>
  <c r="K39" i="6"/>
  <c r="L39" i="6"/>
  <c r="M39" i="6"/>
  <c r="N39" i="6"/>
  <c r="O39" i="6"/>
  <c r="P39" i="6"/>
  <c r="F39" i="6"/>
  <c r="G39" i="6"/>
  <c r="C39" i="6"/>
  <c r="I39" i="6"/>
  <c r="D39" i="6"/>
  <c r="E39" i="6"/>
  <c r="H39" i="6"/>
  <c r="Q39" i="6"/>
  <c r="R39" i="6"/>
  <c r="S39" i="6"/>
  <c r="L35" i="5"/>
  <c r="M35" i="5"/>
  <c r="N35" i="5"/>
  <c r="D35" i="5"/>
  <c r="E35" i="5"/>
  <c r="Q35" i="5"/>
  <c r="O35" i="5"/>
  <c r="P35" i="5"/>
  <c r="C35" i="5"/>
  <c r="R35" i="5"/>
  <c r="S35" i="5"/>
  <c r="I35" i="5"/>
  <c r="J35" i="5"/>
  <c r="K35" i="5"/>
  <c r="G35" i="5"/>
  <c r="F35" i="5"/>
  <c r="H35" i="5"/>
  <c r="E42" i="5"/>
  <c r="S42" i="5"/>
  <c r="F42" i="5"/>
  <c r="G42" i="5"/>
  <c r="H42" i="5"/>
  <c r="I42" i="5"/>
  <c r="J42" i="5"/>
  <c r="K42" i="5"/>
  <c r="L42" i="5"/>
  <c r="R42" i="5"/>
  <c r="C42" i="5"/>
  <c r="N42" i="5"/>
  <c r="D42" i="5"/>
  <c r="M42" i="5"/>
  <c r="O42" i="5"/>
  <c r="Q42" i="5"/>
  <c r="P42" i="5"/>
  <c r="L49" i="5"/>
  <c r="M49" i="5"/>
  <c r="N49" i="5"/>
  <c r="D49" i="5"/>
  <c r="Q49" i="5"/>
  <c r="O49" i="5"/>
  <c r="P49" i="5"/>
  <c r="C49" i="5"/>
  <c r="R49" i="5"/>
  <c r="E49" i="5"/>
  <c r="S49" i="5"/>
  <c r="I49" i="5"/>
  <c r="J49" i="5"/>
  <c r="K49" i="5"/>
  <c r="F49" i="5"/>
  <c r="G49" i="5"/>
  <c r="H49" i="5"/>
  <c r="N33" i="6"/>
  <c r="O33" i="6"/>
  <c r="P33" i="6"/>
  <c r="C33" i="6"/>
  <c r="Q33" i="6"/>
  <c r="D33" i="6"/>
  <c r="R33" i="6"/>
  <c r="G33" i="6"/>
  <c r="E33" i="6"/>
  <c r="S33" i="6"/>
  <c r="F33" i="6"/>
  <c r="J33" i="6"/>
  <c r="K33" i="6"/>
  <c r="L33" i="6"/>
  <c r="H33" i="6"/>
  <c r="I33" i="6"/>
  <c r="M33" i="6"/>
  <c r="N47" i="6"/>
  <c r="O47" i="6"/>
  <c r="P47" i="6"/>
  <c r="C47" i="6"/>
  <c r="Q47" i="6"/>
  <c r="D47" i="6"/>
  <c r="R47" i="6"/>
  <c r="E47" i="6"/>
  <c r="S47" i="6"/>
  <c r="F47" i="6"/>
  <c r="J47" i="6"/>
  <c r="K47" i="6"/>
  <c r="G47" i="6"/>
  <c r="L47" i="6"/>
  <c r="H47" i="6"/>
  <c r="I47" i="6"/>
  <c r="M47" i="6"/>
  <c r="P43" i="5"/>
  <c r="C43" i="5"/>
  <c r="R43" i="5"/>
  <c r="G43" i="5"/>
  <c r="H43" i="5"/>
  <c r="Q43" i="5"/>
  <c r="D43" i="5"/>
  <c r="E43" i="5"/>
  <c r="S43" i="5"/>
  <c r="F43" i="5"/>
  <c r="I43" i="5"/>
  <c r="K43" i="5"/>
  <c r="J43" i="5"/>
  <c r="L43" i="5"/>
  <c r="M43" i="5"/>
  <c r="N43" i="5"/>
  <c r="O43" i="5"/>
  <c r="D41" i="6"/>
  <c r="R41" i="6"/>
  <c r="E41" i="6"/>
  <c r="S41" i="6"/>
  <c r="F41" i="6"/>
  <c r="G41" i="6"/>
  <c r="H41" i="6"/>
  <c r="I41" i="6"/>
  <c r="J41" i="6"/>
  <c r="N41" i="6"/>
  <c r="O41" i="6"/>
  <c r="C41" i="6"/>
  <c r="K41" i="6"/>
  <c r="L41" i="6"/>
  <c r="M41" i="6"/>
  <c r="P41" i="6"/>
  <c r="Q41" i="6"/>
  <c r="M30" i="5"/>
  <c r="O30" i="5"/>
  <c r="N30" i="5"/>
  <c r="P30" i="5"/>
  <c r="C30" i="5"/>
  <c r="Q30" i="5"/>
  <c r="D30" i="5"/>
  <c r="S30" i="5"/>
  <c r="E30" i="5"/>
  <c r="F30" i="5"/>
  <c r="R30" i="5"/>
  <c r="I30" i="5"/>
  <c r="H30" i="5"/>
  <c r="J30" i="5"/>
  <c r="G30" i="5"/>
  <c r="K30" i="5"/>
  <c r="L30" i="5"/>
  <c r="J31" i="5"/>
  <c r="Q31" i="5"/>
  <c r="K31" i="5"/>
  <c r="L31" i="5"/>
  <c r="M31" i="5"/>
  <c r="N31" i="5"/>
  <c r="O31" i="5"/>
  <c r="P31" i="5"/>
  <c r="C31" i="5"/>
  <c r="I31" i="5"/>
  <c r="E31" i="5"/>
  <c r="F31" i="5"/>
  <c r="R31" i="5"/>
  <c r="S31" i="5"/>
  <c r="D31" i="5"/>
  <c r="G31" i="5"/>
  <c r="H31" i="5"/>
  <c r="C38" i="5"/>
  <c r="Q38" i="5"/>
  <c r="D38" i="5"/>
  <c r="R38" i="5"/>
  <c r="E38" i="5"/>
  <c r="S38" i="5"/>
  <c r="J38" i="5"/>
  <c r="F38" i="5"/>
  <c r="G38" i="5"/>
  <c r="H38" i="5"/>
  <c r="I38" i="5"/>
  <c r="N38" i="5"/>
  <c r="K38" i="5"/>
  <c r="L38" i="5"/>
  <c r="M38" i="5"/>
  <c r="O38" i="5"/>
  <c r="P38" i="5"/>
  <c r="J45" i="5"/>
  <c r="K45" i="5"/>
  <c r="L45" i="5"/>
  <c r="O45" i="5"/>
  <c r="P45" i="5"/>
  <c r="C45" i="5"/>
  <c r="M45" i="5"/>
  <c r="N45" i="5"/>
  <c r="Q45" i="5"/>
  <c r="E45" i="5"/>
  <c r="I45" i="5"/>
  <c r="R45" i="5"/>
  <c r="S45" i="5"/>
  <c r="F45" i="5"/>
  <c r="G45" i="5"/>
  <c r="H45" i="5"/>
  <c r="D45" i="5"/>
  <c r="E36" i="6"/>
  <c r="S36" i="6"/>
  <c r="F36" i="6"/>
  <c r="G36" i="6"/>
  <c r="H36" i="6"/>
  <c r="I36" i="6"/>
  <c r="J36" i="6"/>
  <c r="K36" i="6"/>
  <c r="O36" i="6"/>
  <c r="P36" i="6"/>
  <c r="L36" i="6"/>
  <c r="M36" i="6"/>
  <c r="R36" i="6"/>
  <c r="N36" i="6"/>
  <c r="Q36" i="6"/>
  <c r="C36" i="6"/>
  <c r="D36" i="6"/>
  <c r="L43" i="6"/>
  <c r="M43" i="6"/>
  <c r="N43" i="6"/>
  <c r="O43" i="6"/>
  <c r="P43" i="6"/>
  <c r="C43" i="6"/>
  <c r="Q43" i="6"/>
  <c r="D43" i="6"/>
  <c r="R43" i="6"/>
  <c r="H43" i="6"/>
  <c r="I43" i="6"/>
  <c r="G43" i="6"/>
  <c r="J43" i="6"/>
  <c r="K43" i="6"/>
  <c r="S43" i="6"/>
  <c r="E43" i="6"/>
  <c r="F43" i="6"/>
  <c r="E50" i="6"/>
  <c r="S50" i="6"/>
  <c r="F50" i="6"/>
  <c r="G50" i="6"/>
  <c r="H50" i="6"/>
  <c r="I50" i="6"/>
  <c r="J50" i="6"/>
  <c r="K50" i="6"/>
  <c r="O50" i="6"/>
  <c r="P50" i="6"/>
  <c r="D50" i="6"/>
  <c r="L50" i="6"/>
  <c r="Q50" i="6"/>
  <c r="R50" i="6"/>
  <c r="M50" i="6"/>
  <c r="N50" i="6"/>
  <c r="C50" i="6"/>
  <c r="H41" i="5"/>
  <c r="I41" i="5"/>
  <c r="J41" i="5"/>
  <c r="O41" i="5"/>
  <c r="M41" i="5"/>
  <c r="K41" i="5"/>
  <c r="L41" i="5"/>
  <c r="N41" i="5"/>
  <c r="E41" i="5"/>
  <c r="Q41" i="5"/>
  <c r="R41" i="5"/>
  <c r="S41" i="5"/>
  <c r="C41" i="5"/>
  <c r="F41" i="5"/>
  <c r="G41" i="5"/>
  <c r="P41" i="5"/>
  <c r="D41" i="5"/>
  <c r="C32" i="6"/>
  <c r="Q32" i="6"/>
  <c r="D32" i="6"/>
  <c r="R32" i="6"/>
  <c r="E32" i="6"/>
  <c r="S32" i="6"/>
  <c r="F32" i="6"/>
  <c r="G32" i="6"/>
  <c r="J32" i="6"/>
  <c r="H32" i="6"/>
  <c r="I32" i="6"/>
  <c r="M32" i="6"/>
  <c r="N32" i="6"/>
  <c r="K32" i="6"/>
  <c r="L32" i="6"/>
  <c r="O32" i="6"/>
  <c r="P32" i="6"/>
  <c r="K48" i="6"/>
  <c r="L48" i="6"/>
  <c r="M48" i="6"/>
  <c r="N48" i="6"/>
  <c r="O48" i="6"/>
  <c r="P48" i="6"/>
  <c r="C48" i="6"/>
  <c r="Q48" i="6"/>
  <c r="G48" i="6"/>
  <c r="H48" i="6"/>
  <c r="D48" i="6"/>
  <c r="E48" i="6"/>
  <c r="J48" i="6"/>
  <c r="F48" i="6"/>
  <c r="I48" i="6"/>
  <c r="R48" i="6"/>
  <c r="S48" i="6"/>
  <c r="F37" i="5"/>
  <c r="H37" i="5"/>
  <c r="G37" i="5"/>
  <c r="I37" i="5"/>
  <c r="J37" i="5"/>
  <c r="M37" i="5"/>
  <c r="K37" i="5"/>
  <c r="L37" i="5"/>
  <c r="E37" i="5"/>
  <c r="S37" i="5"/>
  <c r="C37" i="5"/>
  <c r="N37" i="5"/>
  <c r="O37" i="5"/>
  <c r="P37" i="5"/>
  <c r="Q37" i="5"/>
  <c r="R37" i="5"/>
  <c r="D37" i="5"/>
  <c r="H49" i="6"/>
  <c r="I49" i="6"/>
  <c r="J49" i="6"/>
  <c r="K49" i="6"/>
  <c r="L49" i="6"/>
  <c r="M49" i="6"/>
  <c r="N49" i="6"/>
  <c r="D49" i="6"/>
  <c r="R49" i="6"/>
  <c r="E49" i="6"/>
  <c r="S49" i="6"/>
  <c r="C49" i="6"/>
  <c r="Q49" i="6"/>
  <c r="F49" i="6"/>
  <c r="G49" i="6"/>
  <c r="O49" i="6"/>
  <c r="P49" i="6"/>
  <c r="O48" i="5"/>
  <c r="C48" i="5"/>
  <c r="Q48" i="5"/>
  <c r="H48" i="5"/>
  <c r="P48" i="5"/>
  <c r="D48" i="5"/>
  <c r="R48" i="5"/>
  <c r="E48" i="5"/>
  <c r="S48" i="5"/>
  <c r="F48" i="5"/>
  <c r="G48" i="5"/>
  <c r="N48" i="5"/>
  <c r="I48" i="5"/>
  <c r="J48" i="5"/>
  <c r="K48" i="5"/>
  <c r="L48" i="5"/>
  <c r="M48" i="5"/>
  <c r="I36" i="5"/>
  <c r="J36" i="5"/>
  <c r="K36" i="5"/>
  <c r="O36" i="5"/>
  <c r="L36" i="5"/>
  <c r="M36" i="5"/>
  <c r="N36" i="5"/>
  <c r="P36" i="5"/>
  <c r="D36" i="5"/>
  <c r="E36" i="5"/>
  <c r="G36" i="5"/>
  <c r="H36" i="5"/>
  <c r="Q36" i="5"/>
  <c r="S36" i="5"/>
  <c r="C36" i="5"/>
  <c r="F36" i="5"/>
  <c r="R36" i="5"/>
  <c r="F51" i="5"/>
  <c r="G51" i="5"/>
  <c r="H51" i="5"/>
  <c r="M51" i="5"/>
  <c r="I51" i="5"/>
  <c r="J51" i="5"/>
  <c r="K51" i="5"/>
  <c r="L51" i="5"/>
  <c r="D51" i="5"/>
  <c r="R51" i="5"/>
  <c r="S51" i="5"/>
  <c r="C51" i="5"/>
  <c r="E51" i="5"/>
  <c r="N51" i="5"/>
  <c r="O51" i="5"/>
  <c r="P51" i="5"/>
  <c r="Q51" i="5"/>
  <c r="G32" i="5"/>
  <c r="I32" i="5"/>
  <c r="L32" i="5"/>
  <c r="M32" i="5"/>
  <c r="H32" i="5"/>
  <c r="J32" i="5"/>
  <c r="K32" i="5"/>
  <c r="N32" i="5"/>
  <c r="D32" i="5"/>
  <c r="O32" i="5"/>
  <c r="P32" i="5"/>
  <c r="Q32" i="5"/>
  <c r="C32" i="5"/>
  <c r="E32" i="5"/>
  <c r="F32" i="5"/>
  <c r="R32" i="5"/>
  <c r="S32" i="5"/>
  <c r="N39" i="5"/>
  <c r="O39" i="5"/>
  <c r="P39" i="5"/>
  <c r="S39" i="5"/>
  <c r="F39" i="5"/>
  <c r="C39" i="5"/>
  <c r="Q39" i="5"/>
  <c r="D39" i="5"/>
  <c r="R39" i="5"/>
  <c r="E39" i="5"/>
  <c r="G39" i="5"/>
  <c r="I39" i="5"/>
  <c r="J39" i="5"/>
  <c r="K39" i="5"/>
  <c r="L39" i="5"/>
  <c r="M39" i="5"/>
  <c r="H39" i="5"/>
  <c r="G46" i="5"/>
  <c r="I46" i="5"/>
  <c r="H46" i="5"/>
  <c r="J46" i="5"/>
  <c r="K46" i="5"/>
  <c r="L46" i="5"/>
  <c r="M46" i="5"/>
  <c r="N46" i="5"/>
  <c r="R46" i="5"/>
  <c r="D46" i="5"/>
  <c r="S46" i="5"/>
  <c r="C46" i="5"/>
  <c r="E46" i="5"/>
  <c r="F46" i="5"/>
  <c r="O46" i="5"/>
  <c r="Q46" i="5"/>
  <c r="P46" i="5"/>
  <c r="I30" i="6"/>
  <c r="J30" i="6"/>
  <c r="K30" i="6"/>
  <c r="L30" i="6"/>
  <c r="M30" i="6"/>
  <c r="P30" i="6"/>
  <c r="N30" i="6"/>
  <c r="O30" i="6"/>
  <c r="E30" i="6"/>
  <c r="S30" i="6"/>
  <c r="F30" i="6"/>
  <c r="C30" i="6"/>
  <c r="D30" i="6"/>
  <c r="Q30" i="6"/>
  <c r="G30" i="6"/>
  <c r="H30" i="6"/>
  <c r="R30" i="6"/>
  <c r="P37" i="6"/>
  <c r="C37" i="6"/>
  <c r="Q37" i="6"/>
  <c r="D37" i="6"/>
  <c r="R37" i="6"/>
  <c r="E37" i="6"/>
  <c r="S37" i="6"/>
  <c r="F37" i="6"/>
  <c r="G37" i="6"/>
  <c r="H37" i="6"/>
  <c r="L37" i="6"/>
  <c r="M37" i="6"/>
  <c r="I37" i="6"/>
  <c r="J37" i="6"/>
  <c r="K37" i="6"/>
  <c r="N37" i="6"/>
  <c r="O37" i="6"/>
  <c r="I44" i="6"/>
  <c r="J44" i="6"/>
  <c r="K44" i="6"/>
  <c r="L44" i="6"/>
  <c r="M44" i="6"/>
  <c r="N44" i="6"/>
  <c r="O44" i="6"/>
  <c r="E44" i="6"/>
  <c r="S44" i="6"/>
  <c r="F44" i="6"/>
  <c r="C44" i="6"/>
  <c r="D44" i="6"/>
  <c r="G44" i="6"/>
  <c r="H44" i="6"/>
  <c r="P44" i="6"/>
  <c r="Q44" i="6"/>
  <c r="R44" i="6"/>
  <c r="P51" i="6"/>
  <c r="C51" i="6"/>
  <c r="Q51" i="6"/>
  <c r="D51" i="6"/>
  <c r="R51" i="6"/>
  <c r="E51" i="6"/>
  <c r="S51" i="6"/>
  <c r="F51" i="6"/>
  <c r="G51" i="6"/>
  <c r="H51" i="6"/>
  <c r="L51" i="6"/>
  <c r="M51" i="6"/>
  <c r="I51" i="6"/>
  <c r="J51" i="6"/>
  <c r="K51" i="6"/>
  <c r="N51" i="6"/>
  <c r="O51" i="6"/>
  <c r="G40" i="6"/>
  <c r="H40" i="6"/>
  <c r="I40" i="6"/>
  <c r="J40" i="6"/>
  <c r="K40" i="6"/>
  <c r="L40" i="6"/>
  <c r="M40" i="6"/>
  <c r="C40" i="6"/>
  <c r="Q40" i="6"/>
  <c r="D40" i="6"/>
  <c r="R40" i="6"/>
  <c r="S40" i="6"/>
  <c r="E40" i="6"/>
  <c r="O40" i="6"/>
  <c r="F40" i="6"/>
  <c r="N40" i="6"/>
  <c r="P40" i="6"/>
  <c r="H35" i="6"/>
  <c r="I35" i="6"/>
  <c r="J35" i="6"/>
  <c r="K35" i="6"/>
  <c r="L35" i="6"/>
  <c r="M35" i="6"/>
  <c r="N35" i="6"/>
  <c r="D35" i="6"/>
  <c r="R35" i="6"/>
  <c r="E35" i="6"/>
  <c r="S35" i="6"/>
  <c r="C35" i="6"/>
  <c r="F35" i="6"/>
  <c r="G35" i="6"/>
  <c r="O35" i="6"/>
  <c r="P35" i="6"/>
  <c r="Q35" i="6"/>
  <c r="O34" i="5"/>
  <c r="C34" i="5"/>
  <c r="Q34" i="5"/>
  <c r="P34" i="5"/>
  <c r="D34" i="5"/>
  <c r="R34" i="5"/>
  <c r="E34" i="5"/>
  <c r="S34" i="5"/>
  <c r="F34" i="5"/>
  <c r="G34" i="5"/>
  <c r="H34" i="5"/>
  <c r="J34" i="5"/>
  <c r="N34" i="5"/>
  <c r="I34" i="5"/>
  <c r="K34" i="5"/>
  <c r="L34" i="5"/>
  <c r="M34" i="5"/>
  <c r="C46" i="6"/>
  <c r="Q46" i="6"/>
  <c r="D46" i="6"/>
  <c r="R46" i="6"/>
  <c r="E46" i="6"/>
  <c r="S46" i="6"/>
  <c r="F46" i="6"/>
  <c r="G46" i="6"/>
  <c r="H46" i="6"/>
  <c r="I46" i="6"/>
  <c r="M46" i="6"/>
  <c r="N46" i="6"/>
  <c r="J46" i="6"/>
  <c r="K46" i="6"/>
  <c r="L46" i="6"/>
  <c r="O46" i="6"/>
  <c r="P46" i="6"/>
  <c r="I50" i="5"/>
  <c r="J50" i="5"/>
  <c r="K50" i="5"/>
  <c r="N50" i="5"/>
  <c r="L50" i="5"/>
  <c r="M50" i="5"/>
  <c r="O50" i="5"/>
  <c r="P50" i="5"/>
  <c r="R50" i="5"/>
  <c r="C50" i="5"/>
  <c r="G50" i="5"/>
  <c r="S50" i="5"/>
  <c r="D50" i="5"/>
  <c r="E50" i="5"/>
  <c r="F50" i="5"/>
  <c r="H50" i="5"/>
  <c r="Q50" i="5"/>
  <c r="K34" i="6"/>
  <c r="L34" i="6"/>
  <c r="M34" i="6"/>
  <c r="N34" i="6"/>
  <c r="O34" i="6"/>
  <c r="D34" i="6"/>
  <c r="P34" i="6"/>
  <c r="C34" i="6"/>
  <c r="Q34" i="6"/>
  <c r="G34" i="6"/>
  <c r="H34" i="6"/>
  <c r="E34" i="6"/>
  <c r="F34" i="6"/>
  <c r="J34" i="6"/>
  <c r="R34" i="6"/>
  <c r="I34" i="6"/>
  <c r="S34" i="6"/>
  <c r="M44" i="5"/>
  <c r="N44" i="5"/>
  <c r="O44" i="5"/>
  <c r="R44" i="5"/>
  <c r="P44" i="5"/>
  <c r="C44" i="5"/>
  <c r="Q44" i="5"/>
  <c r="D44" i="5"/>
  <c r="E44" i="5"/>
  <c r="F44" i="5"/>
  <c r="S44" i="5"/>
  <c r="I44" i="5"/>
  <c r="J44" i="5"/>
  <c r="K44" i="5"/>
  <c r="L44" i="5"/>
  <c r="G44" i="5"/>
  <c r="H44" i="5"/>
  <c r="O42" i="6"/>
  <c r="P42" i="6"/>
  <c r="C42" i="6"/>
  <c r="Q42" i="6"/>
  <c r="D42" i="6"/>
  <c r="R42" i="6"/>
  <c r="E42" i="6"/>
  <c r="S42" i="6"/>
  <c r="F42" i="6"/>
  <c r="G42" i="6"/>
  <c r="K42" i="6"/>
  <c r="L42" i="6"/>
  <c r="H42" i="6"/>
  <c r="I42" i="6"/>
  <c r="J42" i="6"/>
  <c r="M42" i="6"/>
  <c r="N42" i="6"/>
  <c r="D33" i="5"/>
  <c r="R33" i="5"/>
  <c r="E33" i="5"/>
  <c r="F33" i="5"/>
  <c r="S33" i="5"/>
  <c r="G33" i="5"/>
  <c r="H33" i="5"/>
  <c r="I33" i="5"/>
  <c r="J33" i="5"/>
  <c r="K33" i="5"/>
  <c r="M33" i="5"/>
  <c r="C33" i="5"/>
  <c r="N33" i="5"/>
  <c r="O33" i="5"/>
  <c r="P33" i="5"/>
  <c r="Q33" i="5"/>
  <c r="L33" i="5"/>
  <c r="K40" i="5"/>
  <c r="M40" i="5"/>
  <c r="L40" i="5"/>
  <c r="N40" i="5"/>
  <c r="O40" i="5"/>
  <c r="P40" i="5"/>
  <c r="C40" i="5"/>
  <c r="D40" i="5"/>
  <c r="Q40" i="5"/>
  <c r="R40" i="5"/>
  <c r="H40" i="5"/>
  <c r="I40" i="5"/>
  <c r="S40" i="5"/>
  <c r="E40" i="5"/>
  <c r="F40" i="5"/>
  <c r="G40" i="5"/>
  <c r="J40" i="5"/>
  <c r="D47" i="5"/>
  <c r="R47" i="5"/>
  <c r="E47" i="5"/>
  <c r="S47" i="5"/>
  <c r="F47" i="5"/>
  <c r="I47" i="5"/>
  <c r="G47" i="5"/>
  <c r="H47" i="5"/>
  <c r="J47" i="5"/>
  <c r="K47" i="5"/>
  <c r="C47" i="5"/>
  <c r="L47" i="5"/>
  <c r="M47" i="5"/>
  <c r="N47" i="5"/>
  <c r="O47" i="5"/>
  <c r="P47" i="5"/>
  <c r="Q47" i="5"/>
  <c r="F31" i="6"/>
  <c r="G31" i="6"/>
  <c r="H31" i="6"/>
  <c r="I31" i="6"/>
  <c r="J31" i="6"/>
  <c r="M31" i="6"/>
  <c r="K31" i="6"/>
  <c r="L31" i="6"/>
  <c r="P31" i="6"/>
  <c r="C31" i="6"/>
  <c r="Q31" i="6"/>
  <c r="D31" i="6"/>
  <c r="R31" i="6"/>
  <c r="E31" i="6"/>
  <c r="S31" i="6"/>
  <c r="N31" i="6"/>
  <c r="O31" i="6"/>
  <c r="M38" i="6"/>
  <c r="N38" i="6"/>
  <c r="O38" i="6"/>
  <c r="P38" i="6"/>
  <c r="C38" i="6"/>
  <c r="Q38" i="6"/>
  <c r="D38" i="6"/>
  <c r="R38" i="6"/>
  <c r="E38" i="6"/>
  <c r="S38" i="6"/>
  <c r="I38" i="6"/>
  <c r="J38" i="6"/>
  <c r="L38" i="6"/>
  <c r="H38" i="6"/>
  <c r="F38" i="6"/>
  <c r="G38" i="6"/>
  <c r="K38" i="6"/>
  <c r="F45" i="6"/>
  <c r="G45" i="6"/>
  <c r="H45" i="6"/>
  <c r="I45" i="6"/>
  <c r="J45" i="6"/>
  <c r="K45" i="6"/>
  <c r="L45" i="6"/>
  <c r="P45" i="6"/>
  <c r="C45" i="6"/>
  <c r="Q45" i="6"/>
  <c r="N45" i="6"/>
  <c r="O45" i="6"/>
  <c r="S45" i="6"/>
  <c r="R45" i="6"/>
  <c r="E45" i="6"/>
  <c r="D45" i="6"/>
  <c r="M45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<sst xmlns="http://schemas.openxmlformats.org/spreadsheetml/2006/main" count="155" uniqueCount="56">
  <si>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</si>
  <si>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</si>
  <si>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</si>
  <si>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</si>
  <si>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</si>
  <si>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</si>
  <si>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</si>
  <si>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</si>
  <si>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</si>
  <si>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</si>
  <si>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</si>
  <si>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</si>
  <si>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</si>
  <si>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</si>
  <si>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</si>
  <si>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</si>
  <si>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</si>
  <si>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</si>
  <si>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</si>
  <si>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</si>
  <si>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</si>
  <si>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</si>
  <si>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</si>
  <si>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</si>
  <si>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</si>
  <si>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</si>
  <si>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</si>
  <si>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</si>
  <si>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</si>
  <si>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</si>
  <si>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</si>
  <si>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</si>
  <si>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</si>
  <si>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</si>
  <si>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</si>
  <si>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</si>
  <si>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</si>
  <si>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</si>
  <si>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</si>
  <si>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</si>
  <si>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</si>
  <si>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</si>
  <si>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</si>
  <si>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</si>
  <si>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</si>
  <si>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</si>
  <si>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</si>
  <si>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</si>
  <si>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</si>
  <si>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</si>
  <si>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</si>
  <si>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</si>
  <si>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</si>
  <si>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</si>
  <si>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VD41 - Bois du Tey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</si>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</sst>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workbookViewId="0">
      <selection activeCell="D68" sqref="D68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41145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0.9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0.18</v>
      </c>
      <c r="C11" s="8">
        <v>1</v>
      </c>
      <c r="D11" s="8">
        <v>18</v>
      </c>
      <c r="E11" s="8"/>
      <c r="F11" s="8"/>
      <c r="G11" s="8"/>
      <c r="H11" s="8"/>
      <c r="I11" s="8">
        <v>12</v>
      </c>
      <c r="J11" s="8">
        <v>1</v>
      </c>
      <c r="K11" s="8"/>
      <c r="L11" s="8"/>
      <c r="M11" s="8"/>
      <c r="N11" s="8"/>
      <c r="O11" s="8"/>
      <c r="P11" s="8"/>
      <c r="Q11" s="8"/>
      <c r="R11" s="8"/>
      <c r="S11" s="8">
        <v>8</v>
      </c>
    </row>
    <row r="12" spans="1:19" x14ac:dyDescent="0.25">
      <c r="A12" s="8">
        <v>22</v>
      </c>
      <c r="B12" s="8">
        <v>0.28999999999999998</v>
      </c>
      <c r="C12" s="8">
        <v>3</v>
      </c>
      <c r="D12" s="8">
        <v>3</v>
      </c>
      <c r="E12" s="8"/>
      <c r="F12" s="8"/>
      <c r="G12" s="8"/>
      <c r="H12" s="8"/>
      <c r="I12" s="8">
        <v>5</v>
      </c>
      <c r="J12" s="8">
        <v>1</v>
      </c>
      <c r="K12" s="8">
        <v>1</v>
      </c>
      <c r="L12" s="8"/>
      <c r="M12" s="8"/>
      <c r="N12" s="8"/>
      <c r="O12" s="8"/>
      <c r="P12" s="8"/>
      <c r="Q12" s="8"/>
      <c r="R12" s="8"/>
      <c r="S12" s="8">
        <v>1</v>
      </c>
    </row>
    <row r="13" spans="1:19" x14ac:dyDescent="0.25">
      <c r="A13" s="8">
        <v>26</v>
      </c>
      <c r="B13" s="8">
        <v>0.46</v>
      </c>
      <c r="C13" s="8">
        <v>2</v>
      </c>
      <c r="D13" s="8">
        <v>7</v>
      </c>
      <c r="E13" s="8"/>
      <c r="F13" s="8"/>
      <c r="G13" s="8"/>
      <c r="H13" s="8"/>
      <c r="I13" s="8">
        <v>18</v>
      </c>
      <c r="J13" s="8">
        <v>1</v>
      </c>
      <c r="K13" s="8">
        <v>1</v>
      </c>
      <c r="L13" s="8"/>
      <c r="M13" s="8"/>
      <c r="N13" s="8"/>
      <c r="O13" s="8"/>
      <c r="P13" s="8"/>
      <c r="Q13" s="8"/>
      <c r="R13" s="8"/>
      <c r="S13" s="8">
        <v>1</v>
      </c>
    </row>
    <row r="14" spans="1:19" x14ac:dyDescent="0.25">
      <c r="A14" s="8">
        <v>30</v>
      </c>
      <c r="B14" s="8">
        <v>0.67</v>
      </c>
      <c r="C14" s="8">
        <v>1</v>
      </c>
      <c r="D14" s="8">
        <v>3</v>
      </c>
      <c r="E14" s="8"/>
      <c r="F14" s="8"/>
      <c r="G14" s="8"/>
      <c r="H14" s="8"/>
      <c r="I14" s="8">
        <v>12</v>
      </c>
      <c r="J14" s="8">
        <v>1</v>
      </c>
      <c r="K14" s="8">
        <v>2</v>
      </c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8">
        <v>0.92</v>
      </c>
      <c r="C15" s="8">
        <v>4</v>
      </c>
      <c r="D15" s="8"/>
      <c r="E15" s="8"/>
      <c r="F15" s="8"/>
      <c r="G15" s="8"/>
      <c r="H15" s="8"/>
      <c r="I15" s="8">
        <v>19</v>
      </c>
      <c r="J15" s="8">
        <v>1</v>
      </c>
      <c r="K15" s="8">
        <v>3</v>
      </c>
      <c r="L15" s="8"/>
      <c r="M15" s="8"/>
      <c r="N15" s="8"/>
      <c r="O15" s="8"/>
      <c r="P15" s="8"/>
      <c r="Q15" s="8"/>
      <c r="R15" s="8"/>
      <c r="S15" s="8">
        <v>1</v>
      </c>
    </row>
    <row r="16" spans="1:19" x14ac:dyDescent="0.25">
      <c r="A16" s="8">
        <v>38</v>
      </c>
      <c r="B16" s="8">
        <v>1.21</v>
      </c>
      <c r="C16" s="8">
        <v>1</v>
      </c>
      <c r="D16" s="8">
        <v>2</v>
      </c>
      <c r="E16" s="8">
        <v>1</v>
      </c>
      <c r="F16" s="8"/>
      <c r="G16" s="8"/>
      <c r="H16" s="8"/>
      <c r="I16" s="8">
        <v>25</v>
      </c>
      <c r="J16" s="8">
        <v>3</v>
      </c>
      <c r="K16" s="8">
        <v>2</v>
      </c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1.56</v>
      </c>
      <c r="C17" s="8">
        <v>4</v>
      </c>
      <c r="D17" s="8">
        <v>1</v>
      </c>
      <c r="E17" s="8"/>
      <c r="F17" s="8"/>
      <c r="G17" s="8"/>
      <c r="H17" s="8"/>
      <c r="I17" s="8">
        <v>30</v>
      </c>
      <c r="J17" s="8">
        <v>1</v>
      </c>
      <c r="K17" s="8"/>
      <c r="L17" s="8"/>
      <c r="M17" s="8"/>
      <c r="N17" s="8"/>
      <c r="O17" s="8"/>
      <c r="P17" s="8"/>
      <c r="Q17" s="8"/>
      <c r="R17" s="8"/>
      <c r="S17" s="8">
        <v>1</v>
      </c>
    </row>
    <row r="18" spans="1:19" x14ac:dyDescent="0.25">
      <c r="A18" s="8">
        <v>46</v>
      </c>
      <c r="B18" s="8">
        <v>1.93</v>
      </c>
      <c r="C18" s="8"/>
      <c r="D18" s="8">
        <v>1</v>
      </c>
      <c r="E18" s="8">
        <v>1</v>
      </c>
      <c r="F18" s="8"/>
      <c r="G18" s="8"/>
      <c r="H18" s="8"/>
      <c r="I18" s="8">
        <v>32</v>
      </c>
      <c r="J18" s="8">
        <v>2</v>
      </c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2.35</v>
      </c>
      <c r="C19" s="8"/>
      <c r="D19" s="8">
        <v>3</v>
      </c>
      <c r="E19" s="8">
        <v>5</v>
      </c>
      <c r="F19" s="8"/>
      <c r="G19" s="8"/>
      <c r="H19" s="8"/>
      <c r="I19" s="8">
        <v>24</v>
      </c>
      <c r="J19" s="8">
        <v>2</v>
      </c>
      <c r="K19" s="8">
        <v>4</v>
      </c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2.79</v>
      </c>
      <c r="C20" s="8"/>
      <c r="D20" s="8">
        <v>2</v>
      </c>
      <c r="E20" s="8"/>
      <c r="F20" s="8"/>
      <c r="G20" s="8"/>
      <c r="H20" s="8"/>
      <c r="I20" s="8">
        <v>9</v>
      </c>
      <c r="J20" s="8">
        <v>2</v>
      </c>
      <c r="K20" s="8"/>
      <c r="L20" s="8"/>
      <c r="M20" s="8"/>
      <c r="N20" s="8"/>
      <c r="O20" s="8"/>
      <c r="P20" s="8"/>
      <c r="Q20" s="8"/>
      <c r="R20" s="8"/>
      <c r="S20" s="8">
        <v>1</v>
      </c>
    </row>
    <row r="21" spans="1:19" x14ac:dyDescent="0.25">
      <c r="A21" s="8">
        <v>58</v>
      </c>
      <c r="B21" s="8">
        <v>3.27</v>
      </c>
      <c r="C21" s="8">
        <v>1</v>
      </c>
      <c r="D21" s="8">
        <v>4</v>
      </c>
      <c r="E21" s="8"/>
      <c r="F21" s="8"/>
      <c r="G21" s="8"/>
      <c r="H21" s="8"/>
      <c r="I21" s="8">
        <v>5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3.8</v>
      </c>
      <c r="C22" s="8"/>
      <c r="D22" s="8">
        <v>1</v>
      </c>
      <c r="E22" s="8">
        <v>3</v>
      </c>
      <c r="F22" s="8"/>
      <c r="G22" s="8"/>
      <c r="H22" s="8"/>
      <c r="I22" s="8">
        <v>3</v>
      </c>
      <c r="J22" s="8">
        <v>1</v>
      </c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4.37</v>
      </c>
      <c r="C23" s="8"/>
      <c r="D23" s="8">
        <v>1</v>
      </c>
      <c r="E23" s="8"/>
      <c r="F23" s="8"/>
      <c r="G23" s="8"/>
      <c r="H23" s="8"/>
      <c r="I23" s="8">
        <v>2</v>
      </c>
      <c r="J23" s="8">
        <v>1</v>
      </c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4.99</v>
      </c>
      <c r="C24" s="8"/>
      <c r="D24" s="8">
        <v>1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5.66</v>
      </c>
      <c r="C25" s="8"/>
      <c r="D25" s="8">
        <v>2</v>
      </c>
      <c r="E25" s="8">
        <v>1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6.34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7.06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7.8049999999999997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8.58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9.3874999999999993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10.227499999999999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102</v>
      </c>
      <c r="B32" s="8">
        <v>11.1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106</v>
      </c>
      <c r="B33" s="8">
        <v>12.0075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>
        <v>110</v>
      </c>
      <c r="B34" s="8">
        <v>12.977499999999999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17</v>
      </c>
      <c r="D54" s="12">
        <f t="shared" ref="D54:S54" si="0">SUM(D9:D51)</f>
        <v>49</v>
      </c>
      <c r="E54" s="12">
        <f t="shared" si="0"/>
        <v>11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196</v>
      </c>
      <c r="J54" s="12">
        <f t="shared" si="0"/>
        <v>17</v>
      </c>
      <c r="K54" s="12">
        <f t="shared" si="0"/>
        <v>13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13</v>
      </c>
      <c r="T54" s="13">
        <f>SUM(C54:S54)</f>
        <v>316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18.899999999999999</v>
      </c>
      <c r="D55" s="20">
        <f t="shared" ref="D55:S55" si="3">ROUND(D54/$B$6, 1)</f>
        <v>54.4</v>
      </c>
      <c r="E55" s="20">
        <f t="shared" si="3"/>
        <v>12.2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217.8</v>
      </c>
      <c r="J55" s="20">
        <f t="shared" si="3"/>
        <v>18.899999999999999</v>
      </c>
      <c r="K55" s="20">
        <f t="shared" si="3"/>
        <v>14.4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14.4</v>
      </c>
      <c r="T55" s="21">
        <f>ROUND(SUM(C55:S55),0)</f>
        <v>351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1.61</v>
      </c>
      <c r="D56" s="22">
        <f>ROUND('Calcul surface terriere'!D53, 2)</f>
        <v>5.68</v>
      </c>
      <c r="E56" s="22">
        <f>ROUND('Calcul surface terriere'!E53, 2)</f>
        <v>2.6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26.02</v>
      </c>
      <c r="J56" s="22">
        <f>ROUND('Calcul surface terriere'!J53, 2)</f>
        <v>2.58</v>
      </c>
      <c r="K56" s="22">
        <f>ROUND('Calcul surface terriere'!K53, 2)</f>
        <v>1.52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0.75</v>
      </c>
      <c r="T56" s="23">
        <f>ROUND('Calcul surface terriere'!T53,1)</f>
        <v>40.799999999999997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1.79</v>
      </c>
      <c r="D57" s="22">
        <f>ROUND('Calcul surface terriere'!D54, 2)</f>
        <v>6.31</v>
      </c>
      <c r="E57" s="22">
        <f>ROUND('Calcul surface terriere'!E54, 2)</f>
        <v>2.89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28.91</v>
      </c>
      <c r="J57" s="22">
        <f>ROUND('Calcul surface terriere'!J54, 2)</f>
        <v>2.87</v>
      </c>
      <c r="K57" s="22">
        <f>ROUND('Calcul surface terriere'!K54, 2)</f>
        <v>1.69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0.84</v>
      </c>
      <c r="T57" s="23">
        <f>ROUND('Calcul surface terriere'!T54, 1)</f>
        <v>45.3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4</v>
      </c>
      <c r="D58" s="24">
        <f>ROUND(100 * 'Calcul surface terriere'!D55,0)</f>
        <v>14</v>
      </c>
      <c r="E58" s="24">
        <f>ROUND(100 * 'Calcul surface terriere'!E55,0)</f>
        <v>6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64</v>
      </c>
      <c r="J58" s="24">
        <f>ROUND(100 * 'Calcul surface terriere'!J55,0)</f>
        <v>6</v>
      </c>
      <c r="K58" s="24">
        <f>ROUND(100 * 'Calcul surface terriere'!K55,0)</f>
        <v>4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2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17</v>
      </c>
      <c r="D59" s="26">
        <f>ROUND('Calcul volume sur pied'!D53, 1)</f>
        <v>65.400000000000006</v>
      </c>
      <c r="E59" s="26">
        <f>ROUND('Calcul volume sur pied'!E53, 1)</f>
        <v>32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294.2</v>
      </c>
      <c r="J59" s="26">
        <f>ROUND('Calcul volume sur pied'!J53, 1)</f>
        <v>30</v>
      </c>
      <c r="K59" s="26">
        <f>ROUND('Calcul volume sur pied'!K53, 1)</f>
        <v>16.7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7.5</v>
      </c>
      <c r="T59" s="27">
        <f>ROUND('Calcul volume sur pied'!T53, 0)</f>
        <v>463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18.899999999999999</v>
      </c>
      <c r="D60" s="26">
        <f>ROUND('Calcul volume sur pied'!D54, 1)</f>
        <v>72.7</v>
      </c>
      <c r="E60" s="26">
        <f>ROUND('Calcul volume sur pied'!E54, 1)</f>
        <v>35.5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326.89999999999998</v>
      </c>
      <c r="J60" s="26">
        <f>ROUND('Calcul volume sur pied'!J54, 1)</f>
        <v>33.4</v>
      </c>
      <c r="K60" s="26">
        <f>ROUND('Calcul volume sur pied'!K54, 1)</f>
        <v>18.5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8.3000000000000007</v>
      </c>
      <c r="T60" s="27">
        <f>ROUND('Calcul volume sur pied'!T54, 0)</f>
        <v>514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4</v>
      </c>
      <c r="D61" s="24">
        <f>ROUND(100 * 'Calcul volume sur pied'!D55, 0)</f>
        <v>14</v>
      </c>
      <c r="E61" s="24">
        <f>ROUND(100 * 'Calcul volume sur pied'!E55, 0)</f>
        <v>7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64</v>
      </c>
      <c r="J61" s="24">
        <f>ROUND(100 * 'Calcul volume sur pied'!J55, 0)</f>
        <v>6</v>
      </c>
      <c r="K61" s="24">
        <f>ROUND(100 * 'Calcul volume sur pied'!K55, 0)</f>
        <v>4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2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0.9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1.1111111111111112</v>
      </c>
      <c r="D11" s="8">
        <f>'Protocole Inventaire'!D11/$B$6</f>
        <v>20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13.333333333333332</v>
      </c>
      <c r="J11" s="8">
        <f>'Protocole Inventaire'!J11/$B$6</f>
        <v>1.1111111111111112</v>
      </c>
      <c r="K11" s="8">
        <f>'Protocole Inventaire'!K11/$B$6</f>
        <v>0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8.8888888888888893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3.333333333333333</v>
      </c>
      <c r="D12" s="8">
        <f>'Protocole Inventaire'!D12/$B$6</f>
        <v>3.333333333333333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5.5555555555555554</v>
      </c>
      <c r="J12" s="8">
        <f>'Protocole Inventaire'!J12/$B$6</f>
        <v>1.1111111111111112</v>
      </c>
      <c r="K12" s="8">
        <f>'Protocole Inventaire'!K12/$B$6</f>
        <v>1.1111111111111112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1.1111111111111112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2.2222222222222223</v>
      </c>
      <c r="D13" s="8">
        <f>'Protocole Inventaire'!D13/$B$6</f>
        <v>7.7777777777777777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20</v>
      </c>
      <c r="J13" s="8">
        <f>'Protocole Inventaire'!J13/$B$6</f>
        <v>1.1111111111111112</v>
      </c>
      <c r="K13" s="8">
        <f>'Protocole Inventaire'!K13/$B$6</f>
        <v>1.1111111111111112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1.1111111111111112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1.1111111111111112</v>
      </c>
      <c r="D14" s="8">
        <f>'Protocole Inventaire'!D14/$B$6</f>
        <v>3.333333333333333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13.333333333333332</v>
      </c>
      <c r="J14" s="8">
        <f>'Protocole Inventaire'!J14/$B$6</f>
        <v>1.1111111111111112</v>
      </c>
      <c r="K14" s="8">
        <f>'Protocole Inventaire'!K14/$B$6</f>
        <v>2.2222222222222223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4.4444444444444446</v>
      </c>
      <c r="D15" s="8">
        <f>'Protocole Inventaire'!D15/$B$6</f>
        <v>0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21.111111111111111</v>
      </c>
      <c r="J15" s="8">
        <f>'Protocole Inventaire'!J15/$B$6</f>
        <v>1.1111111111111112</v>
      </c>
      <c r="K15" s="8">
        <f>'Protocole Inventaire'!K15/$B$6</f>
        <v>3.333333333333333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1.1111111111111112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1.1111111111111112</v>
      </c>
      <c r="D16" s="8">
        <f>'Protocole Inventaire'!D16/$B$6</f>
        <v>2.2222222222222223</v>
      </c>
      <c r="E16" s="8">
        <f>'Protocole Inventaire'!E16/$B$6</f>
        <v>1.1111111111111112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27.777777777777779</v>
      </c>
      <c r="J16" s="8">
        <f>'Protocole Inventaire'!J16/$B$6</f>
        <v>3.333333333333333</v>
      </c>
      <c r="K16" s="8">
        <f>'Protocole Inventaire'!K16/$B$6</f>
        <v>2.2222222222222223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4.4444444444444446</v>
      </c>
      <c r="D17" s="8">
        <f>'Protocole Inventaire'!D17/$B$6</f>
        <v>1.1111111111111112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33.333333333333336</v>
      </c>
      <c r="J17" s="8">
        <f>'Protocole Inventaire'!J17/$B$6</f>
        <v>1.1111111111111112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1.1111111111111112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0</v>
      </c>
      <c r="D18" s="8">
        <f>'Protocole Inventaire'!D18/$B$6</f>
        <v>1.1111111111111112</v>
      </c>
      <c r="E18" s="8">
        <f>'Protocole Inventaire'!E18/$B$6</f>
        <v>1.1111111111111112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35.555555555555557</v>
      </c>
      <c r="J18" s="8">
        <f>'Protocole Inventaire'!J18/$B$6</f>
        <v>2.2222222222222223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0</v>
      </c>
      <c r="D19" s="8">
        <f>'Protocole Inventaire'!D19/$B$6</f>
        <v>3.333333333333333</v>
      </c>
      <c r="E19" s="8">
        <f>'Protocole Inventaire'!E19/$B$6</f>
        <v>5.5555555555555554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26.666666666666664</v>
      </c>
      <c r="J19" s="8">
        <f>'Protocole Inventaire'!J19/$B$6</f>
        <v>2.2222222222222223</v>
      </c>
      <c r="K19" s="8">
        <f>'Protocole Inventaire'!K19/$B$6</f>
        <v>4.4444444444444446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0</v>
      </c>
      <c r="D20" s="8">
        <f>'Protocole Inventaire'!D20/$B$6</f>
        <v>2.2222222222222223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10</v>
      </c>
      <c r="J20" s="8">
        <f>'Protocole Inventaire'!J20/$B$6</f>
        <v>2.2222222222222223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1.1111111111111112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1.1111111111111112</v>
      </c>
      <c r="D21" s="8">
        <f>'Protocole Inventaire'!D21/$B$6</f>
        <v>4.4444444444444446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5.5555555555555554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1.1111111111111112</v>
      </c>
      <c r="E22" s="8">
        <f>'Protocole Inventaire'!E22/$B$6</f>
        <v>3.333333333333333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3.333333333333333</v>
      </c>
      <c r="J22" s="8">
        <f>'Protocole Inventaire'!J22/$B$6</f>
        <v>1.1111111111111112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0</v>
      </c>
      <c r="D23" s="8">
        <f>'Protocole Inventaire'!D23/$B$6</f>
        <v>1.1111111111111112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2.2222222222222223</v>
      </c>
      <c r="J23" s="8">
        <f>'Protocole Inventaire'!J23/$B$6</f>
        <v>1.1111111111111112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1.1111111111111112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2.2222222222222223</v>
      </c>
      <c r="E25" s="8">
        <f>'Protocole Inventaire'!E25/$B$6</f>
        <v>1.1111111111111112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0.9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2.5446900494077322E-2</v>
      </c>
      <c r="D11" s="8">
        <f>'Protocole Inventaire'!D11*($A11/200)^2*PI()</f>
        <v>0.45804420889339181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0.30536280592892789</v>
      </c>
      <c r="J11" s="8">
        <f>'Protocole Inventaire'!J11*($A11/200)^2*PI()</f>
        <v>2.5446900494077322E-2</v>
      </c>
      <c r="K11" s="8">
        <f>'Protocole Inventaire'!K11*($A11/200)^2*PI()</f>
        <v>0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0.20357520395261858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0.11403981332530949</v>
      </c>
      <c r="D12" s="8">
        <f>'Protocole Inventaire'!D12*($A12/200)^2*PI()</f>
        <v>0.11403981332530949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0.19006635554218249</v>
      </c>
      <c r="J12" s="8">
        <f>'Protocole Inventaire'!J12*($A12/200)^2*PI()</f>
        <v>3.8013271108436497E-2</v>
      </c>
      <c r="K12" s="8">
        <f>'Protocole Inventaire'!K12*($A12/200)^2*PI()</f>
        <v>3.8013271108436497E-2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3.8013271108436497E-2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0.10618583169133503</v>
      </c>
      <c r="D13" s="8">
        <f>'Protocole Inventaire'!D13*($A13/200)^2*PI()</f>
        <v>0.3716504109196726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0.9556724852220152</v>
      </c>
      <c r="J13" s="8">
        <f>'Protocole Inventaire'!J13*($A13/200)^2*PI()</f>
        <v>5.3092915845667513E-2</v>
      </c>
      <c r="K13" s="8">
        <f>'Protocole Inventaire'!K13*($A13/200)^2*PI()</f>
        <v>5.3092915845667513E-2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5.3092915845667513E-2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7.0685834705770348E-2</v>
      </c>
      <c r="D14" s="8">
        <f>'Protocole Inventaire'!D14*($A14/200)^2*PI()</f>
        <v>0.21205750411731106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0.84823001646924423</v>
      </c>
      <c r="J14" s="8">
        <f>'Protocole Inventaire'!J14*($A14/200)^2*PI()</f>
        <v>7.0685834705770348E-2</v>
      </c>
      <c r="K14" s="8">
        <f>'Protocole Inventaire'!K14*($A14/200)^2*PI()</f>
        <v>0.1413716694115407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0.36316811075498018</v>
      </c>
      <c r="D15" s="8">
        <f>'Protocole Inventaire'!D15*($A15/200)^2*PI()</f>
        <v>0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1.7250485260861559</v>
      </c>
      <c r="J15" s="8">
        <f>'Protocole Inventaire'!J15*($A15/200)^2*PI()</f>
        <v>9.0792027688745044E-2</v>
      </c>
      <c r="K15" s="8">
        <f>'Protocole Inventaire'!K15*($A15/200)^2*PI()</f>
        <v>0.27237608306623512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9.0792027688745044E-2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0.11341149479459153</v>
      </c>
      <c r="D16" s="8">
        <f>'Protocole Inventaire'!D16*($A16/200)^2*PI()</f>
        <v>0.22682298958918307</v>
      </c>
      <c r="E16" s="8">
        <f>'Protocole Inventaire'!E16*($A16/200)^2*PI()</f>
        <v>0.11341149479459153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2.8352873698647882</v>
      </c>
      <c r="J16" s="8">
        <f>'Protocole Inventaire'!J16*($A16/200)^2*PI()</f>
        <v>0.34023448438377463</v>
      </c>
      <c r="K16" s="8">
        <f>'Protocole Inventaire'!K16*($A16/200)^2*PI()</f>
        <v>0.22682298958918307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0.55417694409323948</v>
      </c>
      <c r="D17" s="8">
        <f>'Protocole Inventaire'!D17*($A17/200)^2*PI()</f>
        <v>0.13854423602330987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4.1563270806992954</v>
      </c>
      <c r="J17" s="8">
        <f>'Protocole Inventaire'!J17*($A17/200)^2*PI()</f>
        <v>0.13854423602330987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0.13854423602330987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</v>
      </c>
      <c r="D18" s="8">
        <f>'Protocole Inventaire'!D18*($A18/200)^2*PI()</f>
        <v>0.16619025137490007</v>
      </c>
      <c r="E18" s="8">
        <f>'Protocole Inventaire'!E18*($A18/200)^2*PI()</f>
        <v>0.16619025137490007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5.3180880439968021</v>
      </c>
      <c r="J18" s="8">
        <f>'Protocole Inventaire'!J18*($A18/200)^2*PI()</f>
        <v>0.33238050274980013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</v>
      </c>
      <c r="D19" s="8">
        <f>'Protocole Inventaire'!D19*($A19/200)^2*PI()</f>
        <v>0.58904862254808621</v>
      </c>
      <c r="E19" s="8">
        <f>'Protocole Inventaire'!E19*($A19/200)^2*PI()</f>
        <v>0.98174770424681035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4.7123889803846897</v>
      </c>
      <c r="J19" s="8">
        <f>'Protocole Inventaire'!J19*($A19/200)^2*PI()</f>
        <v>0.39269908169872414</v>
      </c>
      <c r="K19" s="8">
        <f>'Protocole Inventaire'!K19*($A19/200)^2*PI()</f>
        <v>0.78539816339744828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</v>
      </c>
      <c r="D20" s="8">
        <f>'Protocole Inventaire'!D20*($A20/200)^2*PI()</f>
        <v>0.45804420889339187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2.0611989400202635</v>
      </c>
      <c r="J20" s="8">
        <f>'Protocole Inventaire'!J20*($A20/200)^2*PI()</f>
        <v>0.45804420889339187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0.22902210444669593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0.26420794216690158</v>
      </c>
      <c r="D21" s="8">
        <f>'Protocole Inventaire'!D21*($A21/200)^2*PI()</f>
        <v>1.0568317686676063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1.321039710834508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0.30190705400997914</v>
      </c>
      <c r="E22" s="8">
        <f>'Protocole Inventaire'!E22*($A22/200)^2*PI()</f>
        <v>0.90572116202993735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0.90572116202993735</v>
      </c>
      <c r="J22" s="8">
        <f>'Protocole Inventaire'!J22*($A22/200)^2*PI()</f>
        <v>0.30190705400997914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</v>
      </c>
      <c r="D23" s="8">
        <f>'Protocole Inventaire'!D23*($A23/200)^2*PI()</f>
        <v>0.34211943997592853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0.68423887995185706</v>
      </c>
      <c r="J23" s="8">
        <f>'Protocole Inventaire'!J23*($A23/200)^2*PI()</f>
        <v>0.34211943997592853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0.38484510006474959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0.8601680685528853</v>
      </c>
      <c r="E25" s="8">
        <f>'Protocole Inventaire'!E25*($A25/200)^2*PI()</f>
        <v>0.43008403427644265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1.6113228720262049</v>
      </c>
      <c r="D53">
        <f t="shared" ref="D53:S53" si="0">SUM(D9:D51)</f>
        <v>5.6803136769557057</v>
      </c>
      <c r="E53">
        <f t="shared" si="0"/>
        <v>2.5971546467226818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26.018670357030665</v>
      </c>
      <c r="J53">
        <f t="shared" si="0"/>
        <v>2.5839599575776049</v>
      </c>
      <c r="K53">
        <f t="shared" si="0"/>
        <v>1.5170750924185112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0.75303975906547338</v>
      </c>
      <c r="T53">
        <f>SUM(C53:S53)</f>
        <v>40.761536361796843</v>
      </c>
    </row>
    <row r="54" spans="1:20" x14ac:dyDescent="0.25">
      <c r="A54" t="s">
        <v>49</v>
      </c>
      <c r="B54" t="s">
        <v>30</v>
      </c>
      <c r="C54">
        <f>C53/$B$6</f>
        <v>1.7903587466957833</v>
      </c>
      <c r="D54">
        <f t="shared" ref="D54:S54" si="1">D53/$B$6</f>
        <v>6.3114596410618953</v>
      </c>
      <c r="E54">
        <f t="shared" si="1"/>
        <v>2.8857273852474243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28.90963373003407</v>
      </c>
      <c r="J54">
        <f t="shared" si="1"/>
        <v>2.871066619530672</v>
      </c>
      <c r="K54">
        <f t="shared" si="1"/>
        <v>1.6856389915761236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0.83671084340608148</v>
      </c>
      <c r="T54">
        <f>SUM(C54:S54)</f>
        <v>45.29059595755205</v>
      </c>
    </row>
    <row r="55" spans="1:20" x14ac:dyDescent="0.25">
      <c r="A55" t="s">
        <v>49</v>
      </c>
      <c r="B55" t="s">
        <v>50</v>
      </c>
      <c r="C55">
        <f>C54/$T54</f>
        <v>3.9530474458180476E-2</v>
      </c>
      <c r="D55">
        <f t="shared" ref="D55:S55" si="2">D54/$T54</f>
        <v>0.13935474920615348</v>
      </c>
      <c r="E55">
        <f t="shared" si="2"/>
        <v>6.3715818355581585E-2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0.63831427074020408</v>
      </c>
      <c r="J55">
        <f t="shared" si="2"/>
        <v>6.3392113943952902E-2</v>
      </c>
      <c r="K55">
        <f t="shared" si="2"/>
        <v>3.7218300089404084E-2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1.8474273206523416E-2</v>
      </c>
      <c r="T55">
        <f>SUM(C55:S55)</f>
        <v>1.0000000000000002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0.9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0.18</v>
      </c>
      <c r="D11" s="8">
        <f>'Protocole Inventaire'!D11*$B11</f>
        <v>3.2399999999999998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2.16</v>
      </c>
      <c r="J11" s="8">
        <f>'Protocole Inventaire'!J11*$B11</f>
        <v>0.18</v>
      </c>
      <c r="K11" s="8">
        <f>'Protocole Inventaire'!K11*$B11</f>
        <v>0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1.44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0.86999999999999988</v>
      </c>
      <c r="D12" s="8">
        <f>'Protocole Inventaire'!D12*$B12</f>
        <v>0.86999999999999988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1.45</v>
      </c>
      <c r="J12" s="8">
        <f>'Protocole Inventaire'!J12*$B12</f>
        <v>0.28999999999999998</v>
      </c>
      <c r="K12" s="8">
        <f>'Protocole Inventaire'!K12*$B12</f>
        <v>0.28999999999999998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0.28999999999999998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0.92</v>
      </c>
      <c r="D13" s="8">
        <f>'Protocole Inventaire'!D13*$B13</f>
        <v>3.22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8.2800000000000011</v>
      </c>
      <c r="J13" s="8">
        <f>'Protocole Inventaire'!J13*$B13</f>
        <v>0.46</v>
      </c>
      <c r="K13" s="8">
        <f>'Protocole Inventaire'!K13*$B13</f>
        <v>0.46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0.46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0.67</v>
      </c>
      <c r="D14" s="8">
        <f>'Protocole Inventaire'!D14*$B14</f>
        <v>2.0100000000000002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8.0400000000000009</v>
      </c>
      <c r="J14" s="8">
        <f>'Protocole Inventaire'!J14*$B14</f>
        <v>0.67</v>
      </c>
      <c r="K14" s="8">
        <f>'Protocole Inventaire'!K14*$B14</f>
        <v>1.34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3.68</v>
      </c>
      <c r="D15" s="8">
        <f>'Protocole Inventaire'!D15*$B15</f>
        <v>0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17.48</v>
      </c>
      <c r="J15" s="8">
        <f>'Protocole Inventaire'!J15*$B15</f>
        <v>0.92</v>
      </c>
      <c r="K15" s="8">
        <f>'Protocole Inventaire'!K15*$B15</f>
        <v>2.7600000000000002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0.92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1.21</v>
      </c>
      <c r="D16" s="8">
        <f>'Protocole Inventaire'!D16*$B16</f>
        <v>2.42</v>
      </c>
      <c r="E16" s="8">
        <f>'Protocole Inventaire'!E16*$B16</f>
        <v>1.21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30.25</v>
      </c>
      <c r="J16" s="8">
        <f>'Protocole Inventaire'!J16*$B16</f>
        <v>3.63</v>
      </c>
      <c r="K16" s="8">
        <f>'Protocole Inventaire'!K16*$B16</f>
        <v>2.42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6.24</v>
      </c>
      <c r="D17" s="8">
        <f>'Protocole Inventaire'!D17*$B17</f>
        <v>1.56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46.800000000000004</v>
      </c>
      <c r="J17" s="8">
        <f>'Protocole Inventaire'!J17*$B17</f>
        <v>1.56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1.56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0</v>
      </c>
      <c r="D18" s="8">
        <f>'Protocole Inventaire'!D18*$B18</f>
        <v>1.93</v>
      </c>
      <c r="E18" s="8">
        <f>'Protocole Inventaire'!E18*$B18</f>
        <v>1.93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61.76</v>
      </c>
      <c r="J18" s="8">
        <f>'Protocole Inventaire'!J18*$B18</f>
        <v>3.86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0</v>
      </c>
      <c r="D19" s="8">
        <f>'Protocole Inventaire'!D19*$B19</f>
        <v>7.0500000000000007</v>
      </c>
      <c r="E19" s="8">
        <f>'Protocole Inventaire'!E19*$B19</f>
        <v>11.75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56.400000000000006</v>
      </c>
      <c r="J19" s="8">
        <f>'Protocole Inventaire'!J19*$B19</f>
        <v>4.7</v>
      </c>
      <c r="K19" s="8">
        <f>'Protocole Inventaire'!K19*$B19</f>
        <v>9.4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0</v>
      </c>
      <c r="D20" s="8">
        <f>'Protocole Inventaire'!D20*$B20</f>
        <v>5.58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25.11</v>
      </c>
      <c r="J20" s="8">
        <f>'Protocole Inventaire'!J20*$B20</f>
        <v>5.58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2.79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3.27</v>
      </c>
      <c r="D21" s="8">
        <f>'Protocole Inventaire'!D21*$B21</f>
        <v>13.08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16.350000000000001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3.8</v>
      </c>
      <c r="E22" s="8">
        <f>'Protocole Inventaire'!E22*$B22</f>
        <v>11.399999999999999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11.399999999999999</v>
      </c>
      <c r="J22" s="8">
        <f>'Protocole Inventaire'!J22*$B22</f>
        <v>3.8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0</v>
      </c>
      <c r="D23" s="8">
        <f>'Protocole Inventaire'!D23*$B23</f>
        <v>4.37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8.74</v>
      </c>
      <c r="J23" s="8">
        <f>'Protocole Inventaire'!J23*$B23</f>
        <v>4.37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4.99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11.32</v>
      </c>
      <c r="E25" s="8">
        <f>'Protocole Inventaire'!E25*$B25</f>
        <v>5.66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17.04</v>
      </c>
      <c r="D53">
        <f t="shared" ref="D53:S53" si="0">SUM(D9:D51)</f>
        <v>65.44</v>
      </c>
      <c r="E53">
        <f t="shared" si="0"/>
        <v>31.95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294.22000000000003</v>
      </c>
      <c r="J53">
        <f t="shared" si="0"/>
        <v>30.020000000000003</v>
      </c>
      <c r="K53">
        <f t="shared" si="0"/>
        <v>16.670000000000002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7.46</v>
      </c>
      <c r="T53">
        <f>SUM(C53:S53)</f>
        <v>462.8</v>
      </c>
    </row>
    <row r="54" spans="1:20" x14ac:dyDescent="0.25">
      <c r="A54" t="s">
        <v>53</v>
      </c>
      <c r="B54" t="s">
        <v>30</v>
      </c>
      <c r="C54">
        <f>C53/$B$6</f>
        <v>18.933333333333334</v>
      </c>
      <c r="D54">
        <f t="shared" ref="D54:S54" si="1">D53/$B$6</f>
        <v>72.711111111111109</v>
      </c>
      <c r="E54">
        <f t="shared" si="1"/>
        <v>35.5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326.91111111111115</v>
      </c>
      <c r="J54">
        <f t="shared" si="1"/>
        <v>33.355555555555561</v>
      </c>
      <c r="K54">
        <f t="shared" si="1"/>
        <v>18.522222222222222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8.2888888888888879</v>
      </c>
      <c r="T54">
        <f>SUM(C54:S54)</f>
        <v>514.22222222222229</v>
      </c>
    </row>
    <row r="55" spans="1:20" x14ac:dyDescent="0.25">
      <c r="A55" t="s">
        <v>53</v>
      </c>
      <c r="B55" t="s">
        <v>50</v>
      </c>
      <c r="C55">
        <f>C54/$T54</f>
        <v>3.6819360414866026E-2</v>
      </c>
      <c r="D55">
        <f t="shared" ref="D55:S55" si="2">D54/$T54</f>
        <v>0.141400172860847</v>
      </c>
      <c r="E55">
        <f t="shared" si="2"/>
        <v>6.9036300777873802E-2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0.63573898012100261</v>
      </c>
      <c r="J55">
        <f t="shared" si="2"/>
        <v>6.4866032843560933E-2</v>
      </c>
      <c r="K55">
        <f t="shared" si="2"/>
        <v>3.6019878997407086E-2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1.611927398444252E-2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2025-10-22T08:59:30Z</dcterms:modified>
</cp:coreProperties>
</file>