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07_WA_Wartau_2022\01_WF-Einrichtung\"/>
    </mc:Choice>
  </mc:AlternateContent>
  <xr:revisionPtr revIDLastSave="0" documentId="13_ncr:1_{E48BF8C2-7FFD-4D13-87AB-9994A5857CE8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<sst xmlns="http://schemas.openxmlformats.org/spreadsheetml/2006/main" count="154" uniqueCount="51">
  <si>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</si>
  <si>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</si>
  <si>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</si>
  <si>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</si>
  <si>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</si>
  <si>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</si>
  <si>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</si>
  <si>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</si>
  <si>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</si>
  <si>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</si>
  <si>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</si>
  <si>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</si>
  <si>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</si>
  <si>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</si>
  <si>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</si>
  <si>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</si>
  <si>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</si>
  <si>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</si>
  <si>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</si>
  <si>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</si>
  <si>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</si>
  <si>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</si>
  <si>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</si>
  <si>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</si>
  <si>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</si>
  <si>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</si>
  <si>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</si>
  <si>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</si>
  <si>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</si>
  <si>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</si>
  <si>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</si>
  <si>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</si>
  <si>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</si>
  <si>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</si>
  <si>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</si>
  <si>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</si>
  <si>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</si>
  <si>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</si>
  <si>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</si>
  <si>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</si>
  <si>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</si>
  <si>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</si>
  <si>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</si>
  <si>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</si>
  <si>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</si>
  <si>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</si>
  <si>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</si>
  <si>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</si>
  <si>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</si>
  <si>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</si>
  <si>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Ibenchopf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</si>
</sst>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B6" sqref="B6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39951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2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8</v>
      </c>
      <c r="D11" s="8">
        <v>39</v>
      </c>
      <c r="E11" s="8"/>
      <c r="F11" s="8"/>
      <c r="G11" s="8"/>
      <c r="H11" s="8">
        <v>1</v>
      </c>
      <c r="I11" s="8">
        <v>32</v>
      </c>
      <c r="J11" s="8">
        <v>2</v>
      </c>
      <c r="K11" s="8">
        <v>8</v>
      </c>
      <c r="L11" s="8"/>
      <c r="M11" s="8"/>
      <c r="N11" s="8"/>
      <c r="O11" s="8">
        <v>1</v>
      </c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7</v>
      </c>
      <c r="D12" s="8">
        <v>31</v>
      </c>
      <c r="E12" s="8"/>
      <c r="F12" s="8"/>
      <c r="G12" s="8"/>
      <c r="H12" s="8"/>
      <c r="I12" s="8">
        <v>25</v>
      </c>
      <c r="J12" s="8">
        <v>5</v>
      </c>
      <c r="K12" s="8">
        <v>15</v>
      </c>
      <c r="L12" s="8"/>
      <c r="M12" s="8"/>
      <c r="N12" s="8"/>
      <c r="O12" s="8">
        <v>2</v>
      </c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0.5</v>
      </c>
      <c r="C13" s="8">
        <v>2</v>
      </c>
      <c r="D13" s="8">
        <v>34</v>
      </c>
      <c r="E13" s="8"/>
      <c r="F13" s="8"/>
      <c r="G13" s="8"/>
      <c r="H13" s="8"/>
      <c r="I13" s="8">
        <v>29</v>
      </c>
      <c r="J13" s="8">
        <v>9</v>
      </c>
      <c r="K13" s="8">
        <v>14</v>
      </c>
      <c r="L13" s="8"/>
      <c r="M13" s="8"/>
      <c r="N13" s="8"/>
      <c r="O13" s="8">
        <v>1</v>
      </c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3</v>
      </c>
      <c r="D14" s="8">
        <v>39</v>
      </c>
      <c r="E14" s="8"/>
      <c r="F14" s="8"/>
      <c r="G14" s="8"/>
      <c r="H14" s="8"/>
      <c r="I14" s="8">
        <v>26</v>
      </c>
      <c r="J14" s="8">
        <v>14</v>
      </c>
      <c r="K14" s="8">
        <v>19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5</v>
      </c>
      <c r="D15" s="8">
        <v>35</v>
      </c>
      <c r="E15" s="8"/>
      <c r="F15" s="8"/>
      <c r="G15" s="8"/>
      <c r="H15" s="8"/>
      <c r="I15" s="8">
        <v>16</v>
      </c>
      <c r="J15" s="8">
        <v>13</v>
      </c>
      <c r="K15" s="8">
        <v>9</v>
      </c>
      <c r="L15" s="8"/>
      <c r="M15" s="8"/>
      <c r="N15" s="8"/>
      <c r="O15" s="8">
        <v>3</v>
      </c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2</v>
      </c>
      <c r="D16" s="8">
        <v>31</v>
      </c>
      <c r="E16" s="8"/>
      <c r="F16" s="8"/>
      <c r="G16" s="8"/>
      <c r="H16" s="8"/>
      <c r="I16" s="8">
        <v>12</v>
      </c>
      <c r="J16" s="8">
        <v>3</v>
      </c>
      <c r="K16" s="8">
        <v>4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8</v>
      </c>
      <c r="D17" s="8">
        <v>34</v>
      </c>
      <c r="E17" s="8"/>
      <c r="F17" s="8"/>
      <c r="G17" s="8"/>
      <c r="H17" s="8"/>
      <c r="I17" s="8">
        <v>12</v>
      </c>
      <c r="J17" s="8"/>
      <c r="K17" s="8">
        <v>4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10</v>
      </c>
      <c r="D18" s="8">
        <v>30</v>
      </c>
      <c r="E18" s="8"/>
      <c r="F18" s="8"/>
      <c r="G18" s="8"/>
      <c r="H18" s="8"/>
      <c r="I18" s="8">
        <v>5</v>
      </c>
      <c r="J18" s="8">
        <v>3</v>
      </c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2</v>
      </c>
      <c r="D19" s="8">
        <v>22</v>
      </c>
      <c r="E19" s="8"/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2</v>
      </c>
      <c r="D20" s="8">
        <v>13</v>
      </c>
      <c r="E20" s="8"/>
      <c r="F20" s="8"/>
      <c r="G20" s="8"/>
      <c r="H20" s="8"/>
      <c r="I20" s="8"/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4</v>
      </c>
      <c r="D21" s="8">
        <v>14</v>
      </c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2</v>
      </c>
      <c r="D22" s="8">
        <v>6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>
        <v>5</v>
      </c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56</v>
      </c>
      <c r="D54" s="12">
        <f t="shared" ref="D54:S54" si="0">SUM(D9:D51)</f>
        <v>334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1</v>
      </c>
      <c r="I54" s="12">
        <f t="shared" si="0"/>
        <v>161</v>
      </c>
      <c r="J54" s="12">
        <f t="shared" si="0"/>
        <v>50</v>
      </c>
      <c r="K54" s="12">
        <f t="shared" si="0"/>
        <v>74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7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684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28</v>
      </c>
      <c r="D55" s="20">
        <f t="shared" ref="D55:S55" si="3">ROUND(D54/$B$6, 1)</f>
        <v>167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0.5</v>
      </c>
      <c r="I55" s="20">
        <f t="shared" si="3"/>
        <v>80.5</v>
      </c>
      <c r="J55" s="20">
        <f t="shared" si="3"/>
        <v>25</v>
      </c>
      <c r="K55" s="20">
        <f t="shared" si="3"/>
        <v>37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3.5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0.5</v>
      </c>
      <c r="T55" s="21">
        <f>ROUND(SUM(C55:S55),0)</f>
        <v>342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7.18</v>
      </c>
      <c r="D56" s="22">
        <f>ROUND('Berechnungen Grundflaeche'!D53, 2)</f>
        <v>38.03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0.03</v>
      </c>
      <c r="I56" s="22">
        <f>ROUND('Berechnungen Grundflaeche'!I53, 2)</f>
        <v>11.55</v>
      </c>
      <c r="J56" s="22">
        <f>ROUND('Berechnungen Grundflaeche'!J53, 2)</f>
        <v>3.96</v>
      </c>
      <c r="K56" s="22">
        <f>ROUND('Berechnungen Grundflaeche'!K53, 2)</f>
        <v>4.8499999999999996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0.43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0.04</v>
      </c>
      <c r="T56" s="23">
        <f>ROUND('Berechnungen Grundflaeche'!T53,1)</f>
        <v>66.099999999999994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3.59</v>
      </c>
      <c r="D57" s="22">
        <f>ROUND('Berechnungen Grundflaeche'!D54, 2)</f>
        <v>19.010000000000002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0.01</v>
      </c>
      <c r="I57" s="22">
        <f>ROUND('Berechnungen Grundflaeche'!I54, 2)</f>
        <v>5.78</v>
      </c>
      <c r="J57" s="22">
        <f>ROUND('Berechnungen Grundflaeche'!J54, 2)</f>
        <v>1.98</v>
      </c>
      <c r="K57" s="22">
        <f>ROUND('Berechnungen Grundflaeche'!K54, 2)</f>
        <v>2.4300000000000002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0.21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0.02</v>
      </c>
      <c r="T57" s="23">
        <f>ROUND('Berechnungen Grundflaeche'!T54, 1)</f>
        <v>33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11</v>
      </c>
      <c r="D58" s="24">
        <f>ROUND(100 * 'Berechnungen Grundflaeche'!D55,0)</f>
        <v>58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17</v>
      </c>
      <c r="J58" s="24">
        <f>ROUND(100 * 'Berechnungen Grundflaeche'!J55,0)</f>
        <v>6</v>
      </c>
      <c r="K58" s="24">
        <f>ROUND(100 * 'Berechnungen Grundflaeche'!K55,0)</f>
        <v>7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77</v>
      </c>
      <c r="D59" s="26">
        <f>ROUND('Berechnungen Vorrat'!D53, 1)</f>
        <v>403.6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0.2</v>
      </c>
      <c r="I59" s="26">
        <f>ROUND('Berechnungen Vorrat'!I53, 1)</f>
        <v>114.9</v>
      </c>
      <c r="J59" s="26">
        <f>ROUND('Berechnungen Vorrat'!J53, 1)</f>
        <v>39.5</v>
      </c>
      <c r="K59" s="26">
        <f>ROUND('Berechnungen Vorrat'!K53, 1)</f>
        <v>47.1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4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0.3</v>
      </c>
      <c r="T59" s="27">
        <f>ROUND('Berechnungen Vorrat'!T53, 0)</f>
        <v>687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38.5</v>
      </c>
      <c r="D60" s="26">
        <f>ROUND('Berechnungen Vorrat'!D54, 1)</f>
        <v>201.8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0.1</v>
      </c>
      <c r="I60" s="26">
        <f>ROUND('Berechnungen Vorrat'!I54, 1)</f>
        <v>57.5</v>
      </c>
      <c r="J60" s="26">
        <f>ROUND('Berechnungen Vorrat'!J54, 1)</f>
        <v>19.8</v>
      </c>
      <c r="K60" s="26">
        <f>ROUND('Berechnungen Vorrat'!K54, 1)</f>
        <v>23.6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2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0.2</v>
      </c>
      <c r="T60" s="27">
        <f>ROUND('Berechnungen Vorrat'!T54, 0)</f>
        <v>343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11</v>
      </c>
      <c r="D61" s="24">
        <f>ROUND(100 * 'Berechnungen Vorrat'!D55, 0)</f>
        <v>59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17</v>
      </c>
      <c r="J61" s="24">
        <f>ROUND(100 * 'Berechnungen Vorrat'!J55, 0)</f>
        <v>6</v>
      </c>
      <c r="K61" s="24">
        <f>ROUND(100 * 'Berechnungen Vorrat'!K55, 0)</f>
        <v>7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4</v>
      </c>
      <c r="D11" s="8">
        <f>Kluppierungsprotokoll!D11/$B$6</f>
        <v>19.5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0.5</v>
      </c>
      <c r="I11" s="8">
        <f>Kluppierungsprotokoll!I11/$B$6</f>
        <v>16</v>
      </c>
      <c r="J11" s="8">
        <f>Kluppierungsprotokoll!J11/$B$6</f>
        <v>1</v>
      </c>
      <c r="K11" s="8">
        <f>Kluppierungsprotokoll!K11/$B$6</f>
        <v>4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0.5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3.5</v>
      </c>
      <c r="D12" s="8">
        <f>Kluppierungsprotokoll!D12/$B$6</f>
        <v>15.5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12.5</v>
      </c>
      <c r="J12" s="8">
        <f>Kluppierungsprotokoll!J12/$B$6</f>
        <v>2.5</v>
      </c>
      <c r="K12" s="8">
        <f>Kluppierungsprotokoll!K12/$B$6</f>
        <v>7.5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1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0.5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1</v>
      </c>
      <c r="D13" s="8">
        <f>Kluppierungsprotokoll!D13/$B$6</f>
        <v>17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14.5</v>
      </c>
      <c r="J13" s="8">
        <f>Kluppierungsprotokoll!J13/$B$6</f>
        <v>4.5</v>
      </c>
      <c r="K13" s="8">
        <f>Kluppierungsprotokoll!K13/$B$6</f>
        <v>7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0.5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1.5</v>
      </c>
      <c r="D14" s="8">
        <f>Kluppierungsprotokoll!D14/$B$6</f>
        <v>19.5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13</v>
      </c>
      <c r="J14" s="8">
        <f>Kluppierungsprotokoll!J14/$B$6</f>
        <v>7</v>
      </c>
      <c r="K14" s="8">
        <f>Kluppierungsprotokoll!K14/$B$6</f>
        <v>9.5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2.5</v>
      </c>
      <c r="D15" s="8">
        <f>Kluppierungsprotokoll!D15/$B$6</f>
        <v>17.5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8</v>
      </c>
      <c r="J15" s="8">
        <f>Kluppierungsprotokoll!J15/$B$6</f>
        <v>6.5</v>
      </c>
      <c r="K15" s="8">
        <f>Kluppierungsprotokoll!K15/$B$6</f>
        <v>4.5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1.5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1</v>
      </c>
      <c r="D16" s="8">
        <f>Kluppierungsprotokoll!D16/$B$6</f>
        <v>15.5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6</v>
      </c>
      <c r="J16" s="8">
        <f>Kluppierungsprotokoll!J16/$B$6</f>
        <v>1.5</v>
      </c>
      <c r="K16" s="8">
        <f>Kluppierungsprotokoll!K16/$B$6</f>
        <v>2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4</v>
      </c>
      <c r="D17" s="8">
        <f>Kluppierungsprotokoll!D17/$B$6</f>
        <v>17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6</v>
      </c>
      <c r="J17" s="8">
        <f>Kluppierungsprotokoll!J17/$B$6</f>
        <v>0</v>
      </c>
      <c r="K17" s="8">
        <f>Kluppierungsprotokoll!K17/$B$6</f>
        <v>2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5</v>
      </c>
      <c r="D18" s="8">
        <f>Kluppierungsprotokoll!D18/$B$6</f>
        <v>15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2.5</v>
      </c>
      <c r="J18" s="8">
        <f>Kluppierungsprotokoll!J18/$B$6</f>
        <v>1.5</v>
      </c>
      <c r="K18" s="8">
        <f>Kluppierungsprotokoll!K18/$B$6</f>
        <v>0.5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1</v>
      </c>
      <c r="D19" s="8">
        <f>Kluppierungsprotokoll!D19/$B$6</f>
        <v>11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0.5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1</v>
      </c>
      <c r="D20" s="8">
        <f>Kluppierungsprotokoll!D20/$B$6</f>
        <v>6.5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0.5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2</v>
      </c>
      <c r="D21" s="8">
        <f>Kluppierungsprotokoll!D21/$B$6</f>
        <v>7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0.5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1</v>
      </c>
      <c r="D22" s="8">
        <f>Kluppierungsprotokoll!D22/$B$6</f>
        <v>3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0.5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2.5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0.5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0.5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0.5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0.20357520395261858</v>
      </c>
      <c r="D11" s="8">
        <f>Kluppierungsprotokoll!D11*($A11/200)^2*PI()</f>
        <v>0.99242911926901556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2.5446900494077322E-2</v>
      </c>
      <c r="I11" s="8">
        <f>Kluppierungsprotokoll!I11*($A11/200)^2*PI()</f>
        <v>0.81430081581047431</v>
      </c>
      <c r="J11" s="8">
        <f>Kluppierungsprotokoll!J11*($A11/200)^2*PI()</f>
        <v>5.0893800988154644E-2</v>
      </c>
      <c r="K11" s="8">
        <f>Kluppierungsprotokoll!K11*($A11/200)^2*PI()</f>
        <v>0.20357520395261858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2.5446900494077322E-2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0.26609289775905548</v>
      </c>
      <c r="D12" s="8">
        <f>Kluppierungsprotokoll!D12*($A12/200)^2*PI()</f>
        <v>1.1784114043615315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0.95033177771091237</v>
      </c>
      <c r="J12" s="8">
        <f>Kluppierungsprotokoll!J12*($A12/200)^2*PI()</f>
        <v>0.19006635554218249</v>
      </c>
      <c r="K12" s="8">
        <f>Kluppierungsprotokoll!K12*($A12/200)^2*PI()</f>
        <v>0.5701990666265474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7.6026542216872994E-2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3.8013271108436497E-2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0.10618583169133503</v>
      </c>
      <c r="D13" s="8">
        <f>Kluppierungsprotokoll!D13*($A13/200)^2*PI()</f>
        <v>1.8051591387526955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1.5396945595243576</v>
      </c>
      <c r="J13" s="8">
        <f>Kluppierungsprotokoll!J13*($A13/200)^2*PI()</f>
        <v>0.4778362426110076</v>
      </c>
      <c r="K13" s="8">
        <f>Kluppierungsprotokoll!K13*($A13/200)^2*PI()</f>
        <v>0.7433008218393452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5.3092915845667513E-2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0.21205750411731106</v>
      </c>
      <c r="D14" s="8">
        <f>Kluppierungsprotokoll!D14*($A14/200)^2*PI()</f>
        <v>2.7567475535250434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1.8378317023500288</v>
      </c>
      <c r="J14" s="8">
        <f>Kluppierungsprotokoll!J14*($A14/200)^2*PI()</f>
        <v>0.98960168588078479</v>
      </c>
      <c r="K14" s="8">
        <f>Kluppierungsprotokoll!K14*($A14/200)^2*PI()</f>
        <v>1.3430308594096365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0.45396013844372518</v>
      </c>
      <c r="D15" s="8">
        <f>Kluppierungsprotokoll!D15*($A15/200)^2*PI()</f>
        <v>3.1777209691060766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1.4526724430199207</v>
      </c>
      <c r="J15" s="8">
        <f>Kluppierungsprotokoll!J15*($A15/200)^2*PI()</f>
        <v>1.1802963599536855</v>
      </c>
      <c r="K15" s="8">
        <f>Kluppierungsprotokoll!K15*($A15/200)^2*PI()</f>
        <v>0.8171282491987053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0.27237608306623512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0.22682298958918307</v>
      </c>
      <c r="D16" s="8">
        <f>Kluppierungsprotokoll!D16*($A16/200)^2*PI()</f>
        <v>3.5157563386323374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1.3609379375350985</v>
      </c>
      <c r="J16" s="8">
        <f>Kluppierungsprotokoll!J16*($A16/200)^2*PI()</f>
        <v>0.34023448438377463</v>
      </c>
      <c r="K16" s="8">
        <f>Kluppierungsprotokoll!K16*($A16/200)^2*PI()</f>
        <v>0.45364597917836613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1.108353888186479</v>
      </c>
      <c r="D17" s="8">
        <f>Kluppierungsprotokoll!D17*($A17/200)^2*PI()</f>
        <v>4.7105040247925354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1.6625308322797181</v>
      </c>
      <c r="J17" s="8">
        <f>Kluppierungsprotokoll!J17*($A17/200)^2*PI()</f>
        <v>0</v>
      </c>
      <c r="K17" s="8">
        <f>Kluppierungsprotokoll!K17*($A17/200)^2*PI()</f>
        <v>0.55417694409323948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1.6619025137490007</v>
      </c>
      <c r="D18" s="8">
        <f>Kluppierungsprotokoll!D18*($A18/200)^2*PI()</f>
        <v>4.9857075412470024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0.83095125687450033</v>
      </c>
      <c r="J18" s="8">
        <f>Kluppierungsprotokoll!J18*($A18/200)^2*PI()</f>
        <v>0.4985707541247002</v>
      </c>
      <c r="K18" s="8">
        <f>Kluppierungsprotokoll!K18*($A18/200)^2*PI()</f>
        <v>0.16619025137490007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0.39269908169872414</v>
      </c>
      <c r="D19" s="8">
        <f>Kluppierungsprotokoll!D19*($A19/200)^2*PI()</f>
        <v>4.3196898986859651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0.19634954084936207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0.45804420889339187</v>
      </c>
      <c r="D20" s="8">
        <f>Kluppierungsprotokoll!D20*($A20/200)^2*PI()</f>
        <v>2.9772873578070471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0.22902210444669593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1.0568317686676063</v>
      </c>
      <c r="D21" s="8">
        <f>Kluppierungsprotokoll!D21*($A21/200)^2*PI()</f>
        <v>3.6989111903366223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0.26420794216690158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0.60381410801995827</v>
      </c>
      <c r="D22" s="8">
        <f>Kluppierungsprotokoll!D22*($A22/200)^2*PI()</f>
        <v>1.8114423240598747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0.30190705400997914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1.7105971998796428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0.34211943997592853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0.38484510006474959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0.43008403427644265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7.1804241690448318</v>
      </c>
      <c r="D53">
        <f t="shared" ref="D53:S53" si="0">SUM(D9:D51)</f>
        <v>38.025209160520141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2.5446900494077322E-2</v>
      </c>
      <c r="I53">
        <f t="shared" si="0"/>
        <v>11.553835302107181</v>
      </c>
      <c r="J53">
        <f t="shared" si="0"/>
        <v>3.9565217879309862</v>
      </c>
      <c r="K53">
        <f t="shared" si="0"/>
        <v>4.8512473756733581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0.42694244162285294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3.8013271108436497E-2</v>
      </c>
      <c r="T53">
        <f>SUM(C53:S53)</f>
        <v>66.057640408501868</v>
      </c>
    </row>
    <row r="54" spans="1:20" x14ac:dyDescent="0.25">
      <c r="A54" t="s">
        <v>24</v>
      </c>
      <c r="B54" t="s">
        <v>26</v>
      </c>
      <c r="C54">
        <f>C53/$B$6</f>
        <v>3.5902120845224159</v>
      </c>
      <c r="D54">
        <f t="shared" ref="D54:S54" si="1">D53/$B$6</f>
        <v>19.012604580260071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1.2723450247038661E-2</v>
      </c>
      <c r="I54">
        <f t="shared" si="1"/>
        <v>5.7769176510535907</v>
      </c>
      <c r="J54">
        <f t="shared" si="1"/>
        <v>1.9782608939654931</v>
      </c>
      <c r="K54">
        <f t="shared" si="1"/>
        <v>2.425623687836679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0.21347122081142647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1.9006635554218249E-2</v>
      </c>
      <c r="T54">
        <f>SUM(C54:S54)</f>
        <v>33.028820204250934</v>
      </c>
    </row>
    <row r="55" spans="1:20" x14ac:dyDescent="0.25">
      <c r="A55" t="s">
        <v>24</v>
      </c>
      <c r="B55" t="s">
        <v>31</v>
      </c>
      <c r="C55">
        <f>C54/$T54</f>
        <v>0.10869937413206004</v>
      </c>
      <c r="D55">
        <f t="shared" ref="D55:S55" si="2">D54/$T54</f>
        <v>0.57563680636140546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3.8522266821389839E-4</v>
      </c>
      <c r="I55">
        <f t="shared" si="2"/>
        <v>0.17490535887534001</v>
      </c>
      <c r="J55">
        <f t="shared" si="2"/>
        <v>5.9894991154146142E-2</v>
      </c>
      <c r="K55">
        <f t="shared" si="2"/>
        <v>7.3439610401963201E-2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6.4631803222554079E-3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5.7545608461582359E-4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1.6</v>
      </c>
      <c r="D11" s="8">
        <f>Kluppierungsprotokoll!D11*$B11</f>
        <v>7.8000000000000007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0.2</v>
      </c>
      <c r="I11" s="8">
        <f>Kluppierungsprotokoll!I11*$B11</f>
        <v>6.4</v>
      </c>
      <c r="J11" s="8">
        <f>Kluppierungsprotokoll!J11*$B11</f>
        <v>0.4</v>
      </c>
      <c r="K11" s="8">
        <f>Kluppierungsprotokoll!K11*$B11</f>
        <v>1.6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0.2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2.1</v>
      </c>
      <c r="D12" s="8">
        <f>Kluppierungsprotokoll!D12*$B12</f>
        <v>9.2999999999999989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7.5</v>
      </c>
      <c r="J12" s="8">
        <f>Kluppierungsprotokoll!J12*$B12</f>
        <v>1.5</v>
      </c>
      <c r="K12" s="8">
        <f>Kluppierungsprotokoll!K12*$B12</f>
        <v>4.5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0.6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0.3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1</v>
      </c>
      <c r="D13" s="8">
        <f>Kluppierungsprotokoll!D13*$B13</f>
        <v>17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14.5</v>
      </c>
      <c r="J13" s="8">
        <f>Kluppierungsprotokoll!J13*$B13</f>
        <v>4.5</v>
      </c>
      <c r="K13" s="8">
        <f>Kluppierungsprotokoll!K13*$B13</f>
        <v>7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0.5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2.0999999999999996</v>
      </c>
      <c r="D14" s="8">
        <f>Kluppierungsprotokoll!D14*$B14</f>
        <v>27.299999999999997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18.2</v>
      </c>
      <c r="J14" s="8">
        <f>Kluppierungsprotokoll!J14*$B14</f>
        <v>9.7999999999999989</v>
      </c>
      <c r="K14" s="8">
        <f>Kluppierungsprotokoll!K14*$B14</f>
        <v>13.299999999999999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4.5</v>
      </c>
      <c r="D15" s="8">
        <f>Kluppierungsprotokoll!D15*$B15</f>
        <v>31.5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14.4</v>
      </c>
      <c r="J15" s="8">
        <f>Kluppierungsprotokoll!J15*$B15</f>
        <v>11.700000000000001</v>
      </c>
      <c r="K15" s="8">
        <f>Kluppierungsprotokoll!K15*$B15</f>
        <v>8.1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2.7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2.4</v>
      </c>
      <c r="D16" s="8">
        <f>Kluppierungsprotokoll!D16*$B16</f>
        <v>37.199999999999996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14.399999999999999</v>
      </c>
      <c r="J16" s="8">
        <f>Kluppierungsprotokoll!J16*$B16</f>
        <v>3.5999999999999996</v>
      </c>
      <c r="K16" s="8">
        <f>Kluppierungsprotokoll!K16*$B16</f>
        <v>4.8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12</v>
      </c>
      <c r="D17" s="8">
        <f>Kluppierungsprotokoll!D17*$B17</f>
        <v>51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18</v>
      </c>
      <c r="J17" s="8">
        <f>Kluppierungsprotokoll!J17*$B17</f>
        <v>0</v>
      </c>
      <c r="K17" s="8">
        <f>Kluppierungsprotokoll!K17*$B17</f>
        <v>6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18</v>
      </c>
      <c r="D18" s="8">
        <f>Kluppierungsprotokoll!D18*$B18</f>
        <v>54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9</v>
      </c>
      <c r="J18" s="8">
        <f>Kluppierungsprotokoll!J18*$B18</f>
        <v>5.4</v>
      </c>
      <c r="K18" s="8">
        <f>Kluppierungsprotokoll!K18*$B18</f>
        <v>1.8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4.4000000000000004</v>
      </c>
      <c r="D19" s="8">
        <f>Kluppierungsprotokoll!D19*$B19</f>
        <v>48.400000000000006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2.2000000000000002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5.2</v>
      </c>
      <c r="D20" s="8">
        <f>Kluppierungsprotokoll!D20*$B20</f>
        <v>33.800000000000004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2.6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12</v>
      </c>
      <c r="D21" s="8">
        <f>Kluppierungsprotokoll!D21*$B21</f>
        <v>42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6.8</v>
      </c>
      <c r="D22" s="8">
        <f>Kluppierungsprotokoll!D22*$B22</f>
        <v>20.399999999999999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3.4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19.5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3.9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4.4000000000000004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4.9000000000000004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77.000000000000014</v>
      </c>
      <c r="D53">
        <f t="shared" ref="D53:S53" si="0">SUM(D9:D51)</f>
        <v>403.59999999999997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0.2</v>
      </c>
      <c r="I53">
        <f t="shared" si="0"/>
        <v>114.9</v>
      </c>
      <c r="J53">
        <f t="shared" si="0"/>
        <v>39.5</v>
      </c>
      <c r="K53">
        <f t="shared" si="0"/>
        <v>47.099999999999994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0.3</v>
      </c>
      <c r="T53">
        <f>SUM(C53:S53)</f>
        <v>686.59999999999991</v>
      </c>
    </row>
    <row r="54" spans="1:20" x14ac:dyDescent="0.25">
      <c r="A54" t="s">
        <v>25</v>
      </c>
      <c r="B54" t="s">
        <v>26</v>
      </c>
      <c r="C54">
        <f>C53/$B$6</f>
        <v>38.500000000000007</v>
      </c>
      <c r="D54">
        <f t="shared" ref="D54:S54" si="1">D53/$B$6</f>
        <v>201.79999999999998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0.1</v>
      </c>
      <c r="I54">
        <f t="shared" si="1"/>
        <v>57.45</v>
      </c>
      <c r="J54">
        <f t="shared" si="1"/>
        <v>19.75</v>
      </c>
      <c r="K54">
        <f t="shared" si="1"/>
        <v>23.549999999999997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0.15</v>
      </c>
      <c r="T54">
        <f>SUM(C54:S54)</f>
        <v>343.29999999999995</v>
      </c>
    </row>
    <row r="55" spans="1:20" x14ac:dyDescent="0.25">
      <c r="A55" t="s">
        <v>25</v>
      </c>
      <c r="B55" t="s">
        <v>31</v>
      </c>
      <c r="C55">
        <f>C54/$T54</f>
        <v>0.11214681036993887</v>
      </c>
      <c r="D55">
        <f t="shared" ref="D55:S55" si="2">D54/$T54</f>
        <v>0.58782406058840664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2.9129041654529569E-4</v>
      </c>
      <c r="I55">
        <f t="shared" si="2"/>
        <v>0.1673463443052724</v>
      </c>
      <c r="J55">
        <f t="shared" si="2"/>
        <v>5.7529857267695904E-2</v>
      </c>
      <c r="K55">
        <f t="shared" si="2"/>
        <v>6.8598893096417132E-2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5.8258083309059138E-3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4.3693562481794354E-4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Props1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2025-12-16T09:06:36Z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2025-12-16T08:08:26Z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6c46e508-f24a-4d17-a45a-7815a9ab0c13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