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ld\Downloads\"/>
    </mc:Choice>
  </mc:AlternateContent>
  <xr:revisionPtr revIDLastSave="0" documentId="13_ncr:1_{0DFD61B1-C58D-4086-BD67-AB9BB092E819}" xr6:coauthVersionLast="47" xr6:coauthVersionMax="47" xr10:uidLastSave="{00000000-0000-0000-0000-000000000000}"/>
  <bookViews>
    <workbookView xWindow="-120" yWindow="-120" windowWidth="29040" windowHeight="15840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" l="1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30" i="5" l="1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I28" i="5" l="1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<sst xmlns="http://schemas.openxmlformats.org/spreadsheetml/2006/main" count="156" uniqueCount="51">
  <si>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</si>
  <si>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</si>
  <si>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</si>
  <si>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</si>
  <si>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</si>
  <si>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</si>
  <si>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</si>
  <si>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</si>
  <si>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</si>
  <si>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</si>
  <si>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</si>
  <si>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</si>
  <si>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</si>
  <si>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</si>
  <si>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</si>
  <si>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</si>
  <si>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</si>
  <si>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</si>
  <si>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</si>
  <si>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</si>
  <si>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</si>
  <si>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</si>
  <si>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</si>
  <si>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</si>
  <si>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</si>
  <si>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</si>
  <si>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</si>
  <si>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</si>
  <si>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</si>
  <si>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</si>
  <si>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</si>
  <si>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</si>
  <si>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</si>
  <si>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</si>
  <si>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</si>
  <si>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</si>
  <si>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</si>
  <si>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</si>
  <si>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</si>
  <si>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</si>
  <si>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</si>
  <si>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</si>
  <si>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</si>
  <si>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</si>
  <si>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</si>
  <si>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</si>
  <si>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</si>
  <si>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</si>
  <si>
    <t>Arve</t>
  </si>
  <si>
    <t>Eichen</t>
  </si>
  <si>
    <t>Kastanie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</si>
</sst>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U61"/>
  <sheetViews>
    <sheetView tabSelected="1" workbookViewId="0">
      <selection activeCell="S9" sqref="S9:S13"/>
    </sheetView>
  </sheetViews>
  <sheetFormatPr baseColWidth="10" defaultColWidth="11" defaultRowHeight="15.75" x14ac:dyDescent="0.25"/>
  <cols>
    <col min="1" max="1" width="17.875" style="12" customWidth="1"/>
    <col min="2" max="2" width="12" style="12" customWidth="1"/>
    <col min="3" max="20" width="11" style="12"/>
    <col min="21" max="21" width="17.125" style="12" bestFit="1" customWidth="1"/>
    <col min="22" max="16384" width="11" style="12"/>
  </cols>
  <sheetData>
    <row r="1" spans="1:19" ht="21" x14ac:dyDescent="0.35">
      <c r="A1" s="11" t="s">
        <v>19</v>
      </c>
    </row>
    <row r="3" spans="1:19" x14ac:dyDescent="0.25">
      <c r="A3" s="13" t="s">
        <v>15</v>
      </c>
      <c r="B3" s="10" t="s">
        <v>47</v>
      </c>
    </row>
    <row r="4" spans="1:19" x14ac:dyDescent="0.25">
      <c r="A4" s="13" t="s">
        <v>16</v>
      </c>
      <c r="B4" s="10" t="s">
        <v>47</v>
      </c>
    </row>
    <row r="5" spans="1:19" x14ac:dyDescent="0.25">
      <c r="A5" s="13" t="s">
        <v>17</v>
      </c>
      <c r="B5" s="10" t="s">
        <v>47</v>
      </c>
    </row>
    <row r="6" spans="1:19" x14ac:dyDescent="0.25">
      <c r="A6" s="13" t="s">
        <v>18</v>
      </c>
      <c r="B6" s="6">
        <v>0.51</v>
      </c>
      <c r="C6" s="13" t="s">
        <v>0</v>
      </c>
    </row>
    <row r="8" spans="1:19" ht="47.25" x14ac:dyDescent="0.25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48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49</v>
      </c>
      <c r="Q8" s="15" t="s">
        <v>50</v>
      </c>
      <c r="R8" s="15" t="s">
        <v>12</v>
      </c>
      <c r="S8" s="15" t="s">
        <v>4</v>
      </c>
    </row>
    <row r="9" spans="1:19" x14ac:dyDescent="0.25">
      <c r="A9" s="7">
        <v>0</v>
      </c>
      <c r="B9" s="7">
        <v>0.1</v>
      </c>
      <c r="C9" s="7"/>
      <c r="D9" s="7">
        <v>5</v>
      </c>
      <c r="E9" s="7"/>
      <c r="F9" s="7"/>
      <c r="G9" s="7"/>
      <c r="H9" s="7"/>
      <c r="I9" s="7">
        <v>3</v>
      </c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5">
      <c r="A10" s="8">
        <v>1</v>
      </c>
      <c r="B10" s="8">
        <v>0.25</v>
      </c>
      <c r="C10" s="8"/>
      <c r="D10" s="8">
        <v>3</v>
      </c>
      <c r="E10" s="8"/>
      <c r="F10" s="8"/>
      <c r="G10" s="8"/>
      <c r="H10" s="8"/>
      <c r="I10" s="8">
        <v>1</v>
      </c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8">
        <v>2</v>
      </c>
      <c r="B11" s="8">
        <v>0.5</v>
      </c>
      <c r="C11" s="8"/>
      <c r="D11" s="8">
        <v>3</v>
      </c>
      <c r="E11" s="8"/>
      <c r="F11" s="8"/>
      <c r="G11" s="8"/>
      <c r="H11" s="8"/>
      <c r="I11" s="8">
        <v>2</v>
      </c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8">
        <v>3</v>
      </c>
      <c r="B12" s="8">
        <v>0.6</v>
      </c>
      <c r="C12" s="8"/>
      <c r="D12" s="8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</v>
      </c>
    </row>
    <row r="13" spans="1:19" x14ac:dyDescent="0.25">
      <c r="A13" s="8">
        <v>4</v>
      </c>
      <c r="B13" s="8">
        <v>0.85</v>
      </c>
      <c r="C13" s="8"/>
      <c r="D13" s="8">
        <v>1</v>
      </c>
      <c r="E13" s="8"/>
      <c r="F13" s="8"/>
      <c r="G13" s="8"/>
      <c r="H13" s="8"/>
      <c r="I13" s="8">
        <v>2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8">
        <v>5</v>
      </c>
      <c r="B14" s="8">
        <v>1.1499999999999999</v>
      </c>
      <c r="C14" s="8"/>
      <c r="D14" s="8">
        <v>2</v>
      </c>
      <c r="E14" s="8"/>
      <c r="F14" s="8"/>
      <c r="G14" s="8"/>
      <c r="H14" s="8"/>
      <c r="I14" s="8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8">
        <v>6</v>
      </c>
      <c r="B15" s="8">
        <v>1.45</v>
      </c>
      <c r="C15" s="8"/>
      <c r="D15" s="8">
        <v>0</v>
      </c>
      <c r="E15" s="8"/>
      <c r="F15" s="8"/>
      <c r="G15" s="8"/>
      <c r="H15" s="8"/>
      <c r="I15" s="8">
        <v>1</v>
      </c>
      <c r="J15" s="8">
        <v>0</v>
      </c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8">
        <v>7</v>
      </c>
      <c r="B16" s="8">
        <v>1.8</v>
      </c>
      <c r="C16" s="8"/>
      <c r="D16" s="8">
        <v>1</v>
      </c>
      <c r="E16" s="8"/>
      <c r="F16" s="8"/>
      <c r="G16" s="8"/>
      <c r="H16" s="8"/>
      <c r="I16" s="8">
        <v>3</v>
      </c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8">
        <v>8</v>
      </c>
      <c r="B17" s="8">
        <v>2.2000000000000002</v>
      </c>
      <c r="C17" s="8"/>
      <c r="D17" s="8">
        <v>0</v>
      </c>
      <c r="E17" s="8"/>
      <c r="F17" s="8"/>
      <c r="G17" s="8"/>
      <c r="H17" s="8"/>
      <c r="I17" s="8">
        <v>0</v>
      </c>
      <c r="J17" s="8">
        <v>1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8">
        <v>9</v>
      </c>
      <c r="B18" s="8">
        <v>2.7</v>
      </c>
      <c r="C18" s="8"/>
      <c r="D18" s="8">
        <v>4</v>
      </c>
      <c r="E18" s="8"/>
      <c r="F18" s="8"/>
      <c r="G18" s="8"/>
      <c r="H18" s="8"/>
      <c r="I18" s="8">
        <v>2</v>
      </c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8">
        <v>10</v>
      </c>
      <c r="B19" s="8">
        <v>3.2</v>
      </c>
      <c r="C19" s="8"/>
      <c r="D19" s="8">
        <v>0</v>
      </c>
      <c r="E19" s="8"/>
      <c r="F19" s="8"/>
      <c r="G19" s="8"/>
      <c r="H19" s="8"/>
      <c r="I19" s="8">
        <v>2</v>
      </c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8">
        <v>11</v>
      </c>
      <c r="B20" s="8">
        <v>3.7</v>
      </c>
      <c r="C20" s="8"/>
      <c r="D20" s="8">
        <v>4</v>
      </c>
      <c r="E20" s="8"/>
      <c r="F20" s="8"/>
      <c r="G20" s="8"/>
      <c r="H20" s="8"/>
      <c r="I20" s="8"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8">
        <v>12</v>
      </c>
      <c r="B21" s="8">
        <v>4.2</v>
      </c>
      <c r="C21" s="8">
        <v>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8">
        <v>13</v>
      </c>
      <c r="B22" s="8">
        <v>4.8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8">
        <v>14</v>
      </c>
      <c r="B23" s="8">
        <v>5.4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8">
        <v>15</v>
      </c>
      <c r="B24" s="8">
        <v>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8">
        <v>16</v>
      </c>
      <c r="B25" s="8">
        <v>6.6</v>
      </c>
      <c r="C25" s="8"/>
      <c r="D25" s="8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8">
        <v>17</v>
      </c>
      <c r="B26" s="8">
        <v>7.4</v>
      </c>
      <c r="C26" s="8"/>
      <c r="D26" s="8">
        <v>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8">
        <v>18</v>
      </c>
      <c r="B27" s="8">
        <v>8.1999999999999993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8">
        <v>19</v>
      </c>
      <c r="B28" s="8">
        <v>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8">
        <v>20</v>
      </c>
      <c r="B29" s="8">
        <v>9.8000000000000007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5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48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49</v>
      </c>
      <c r="Q53" s="17" t="s">
        <v>50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5">
      <c r="A54" s="13" t="s">
        <v>21</v>
      </c>
      <c r="B54" s="13" t="s">
        <v>23</v>
      </c>
      <c r="C54" s="12">
        <f>SUM(C9:C51)</f>
        <v>1</v>
      </c>
      <c r="D54" s="12">
        <f t="shared" ref="D54:S54" si="0">SUM(D9:D51)</f>
        <v>26</v>
      </c>
      <c r="E54" s="12">
        <f t="shared" si="0"/>
        <v>0</v>
      </c>
      <c r="F54" s="12">
        <f t="shared" ref="F54:G54" si="1">SUM(F9:F51)</f>
        <v>0</v>
      </c>
      <c r="G54" s="12">
        <f t="shared" si="1"/>
        <v>0</v>
      </c>
      <c r="H54" s="12">
        <f t="shared" si="0"/>
        <v>0</v>
      </c>
      <c r="I54" s="12">
        <f t="shared" si="0"/>
        <v>17</v>
      </c>
      <c r="J54" s="12">
        <f t="shared" si="0"/>
        <v>1</v>
      </c>
      <c r="K54" s="12">
        <f t="shared" si="0"/>
        <v>0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12">
        <f t="shared" si="0"/>
        <v>0</v>
      </c>
      <c r="P54" s="12">
        <f t="shared" ref="P54:Q54" si="2">SUM(P9:P51)</f>
        <v>0</v>
      </c>
      <c r="Q54" s="12">
        <f t="shared" si="2"/>
        <v>0</v>
      </c>
      <c r="R54" s="12">
        <f t="shared" si="0"/>
        <v>0</v>
      </c>
      <c r="S54" s="12">
        <f t="shared" si="0"/>
        <v>1</v>
      </c>
      <c r="T54" s="13">
        <f>SUM(C54:S54)</f>
        <v>46</v>
      </c>
      <c r="U54" s="13" t="s">
        <v>35</v>
      </c>
    </row>
    <row r="55" spans="1:21" x14ac:dyDescent="0.25">
      <c r="A55" s="19"/>
      <c r="B55" s="19" t="s">
        <v>26</v>
      </c>
      <c r="C55" s="20">
        <f>ROUND(C54/$B$6, 1)</f>
        <v>2</v>
      </c>
      <c r="D55" s="20">
        <f t="shared" ref="D55:S55" si="3">ROUND(D54/$B$6, 1)</f>
        <v>51</v>
      </c>
      <c r="E55" s="20">
        <f t="shared" si="3"/>
        <v>0</v>
      </c>
      <c r="F55" s="20">
        <f t="shared" si="3"/>
        <v>0</v>
      </c>
      <c r="G55" s="20">
        <f t="shared" ref="G55" si="4">ROUND(G54/$B$6, 1)</f>
        <v>0</v>
      </c>
      <c r="H55" s="20">
        <f t="shared" si="3"/>
        <v>0</v>
      </c>
      <c r="I55" s="20">
        <f t="shared" si="3"/>
        <v>33.299999999999997</v>
      </c>
      <c r="J55" s="20">
        <f t="shared" si="3"/>
        <v>2</v>
      </c>
      <c r="K55" s="20">
        <f t="shared" si="3"/>
        <v>0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ref="P55:Q55" si="5">ROUND(P54/$B$6, 1)</f>
        <v>0</v>
      </c>
      <c r="Q55" s="20">
        <f t="shared" si="5"/>
        <v>0</v>
      </c>
      <c r="R55" s="20">
        <f t="shared" si="3"/>
        <v>0</v>
      </c>
      <c r="S55" s="20">
        <f t="shared" si="3"/>
        <v>2</v>
      </c>
      <c r="T55" s="21">
        <f>ROUND(SUM(C55:S55),0)</f>
        <v>90</v>
      </c>
      <c r="U55" s="19" t="s">
        <v>36</v>
      </c>
    </row>
    <row r="56" spans="1:21" ht="18" x14ac:dyDescent="0.25">
      <c r="A56" s="13" t="s">
        <v>40</v>
      </c>
      <c r="B56" s="13" t="s">
        <v>23</v>
      </c>
      <c r="C56" s="22">
        <f>ROUND('Berechnungen Grundflaeche'!C53, 2)</f>
        <v>0.01</v>
      </c>
      <c r="D56" s="22">
        <f>ROUND('Berechnungen Grundflaeche'!D53, 2)</f>
        <v>0.12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0</v>
      </c>
      <c r="I56" s="22">
        <f>ROUND('Berechnungen Grundflaeche'!I53, 2)</f>
        <v>0.05</v>
      </c>
      <c r="J56" s="22">
        <f>ROUND('Berechnungen Grundflaeche'!J53, 2)</f>
        <v>0.01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2">
        <f>ROUND('Berechnungen Grundflaeche'!Q53, 2)</f>
        <v>0</v>
      </c>
      <c r="R56" s="22">
        <f>ROUND('Berechnungen Grundflaeche'!R53, 2)</f>
        <v>0</v>
      </c>
      <c r="S56" s="22">
        <f>ROUND('Berechnungen Grundflaeche'!S53, 2)</f>
        <v>0</v>
      </c>
      <c r="T56" s="23">
        <f>ROUND('Berechnungen Grundflaeche'!T53,1)</f>
        <v>0.2</v>
      </c>
      <c r="U56" s="13" t="s">
        <v>41</v>
      </c>
    </row>
    <row r="57" spans="1:21" ht="18" x14ac:dyDescent="0.25">
      <c r="A57" s="13"/>
      <c r="B57" s="13" t="s">
        <v>26</v>
      </c>
      <c r="C57" s="22">
        <f>ROUND('Berechnungen Grundflaeche'!C54, 2)</f>
        <v>0.02</v>
      </c>
      <c r="D57" s="22">
        <f>ROUND('Berechnungen Grundflaeche'!D54, 2)</f>
        <v>0.23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0</v>
      </c>
      <c r="I57" s="22">
        <f>ROUND('Berechnungen Grundflaeche'!I54, 2)</f>
        <v>0.09</v>
      </c>
      <c r="J57" s="22">
        <f>ROUND('Berechnungen Grundflaeche'!J54, 2)</f>
        <v>0.01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2">
        <f>ROUND('Berechnungen Grundflaeche'!Q54, 2)</f>
        <v>0</v>
      </c>
      <c r="R57" s="22">
        <f>ROUND('Berechnungen Grundflaeche'!R54, 2)</f>
        <v>0</v>
      </c>
      <c r="S57" s="22">
        <f>ROUND('Berechnungen Grundflaeche'!S54, 2)</f>
        <v>0</v>
      </c>
      <c r="T57" s="23">
        <f>ROUND('Berechnungen Grundflaeche'!T54, 1)</f>
        <v>0.4</v>
      </c>
      <c r="U57" s="13" t="s">
        <v>42</v>
      </c>
    </row>
    <row r="58" spans="1:21" x14ac:dyDescent="0.25">
      <c r="A58" s="19"/>
      <c r="B58" s="19" t="s">
        <v>27</v>
      </c>
      <c r="C58" s="24">
        <f>ROUND(100 * 'Berechnungen Grundflaeche'!C55,0)</f>
        <v>6</v>
      </c>
      <c r="D58" s="24">
        <f>ROUND(100 * 'Berechnungen Grundflaeche'!D55,0)</f>
        <v>64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0</v>
      </c>
      <c r="I58" s="24">
        <f>ROUND(100 * 'Berechnungen Grundflaeche'!I55,0)</f>
        <v>26</v>
      </c>
      <c r="J58" s="24">
        <f>ROUND(100 * 'Berechnungen Grundflaeche'!J55,0)</f>
        <v>3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4">
        <f>ROUND(100 * 'Berechnungen Grundflaeche'!Q55,0)</f>
        <v>0</v>
      </c>
      <c r="R58" s="24">
        <f>ROUND(100 * 'Berechnungen Grundflaeche'!R55,0)</f>
        <v>0</v>
      </c>
      <c r="S58" s="24">
        <f>ROUND(100 * 'Berechnungen Grundflaeche'!S55,0)</f>
        <v>0</v>
      </c>
      <c r="T58" s="25"/>
      <c r="U58" s="19" t="s">
        <v>44</v>
      </c>
    </row>
    <row r="59" spans="1:21" x14ac:dyDescent="0.25">
      <c r="A59" s="13" t="s">
        <v>46</v>
      </c>
      <c r="B59" s="13" t="s">
        <v>23</v>
      </c>
      <c r="C59" s="26">
        <f>ROUND('Berechnungen Vorrat'!C53, 1)</f>
        <v>4.2</v>
      </c>
      <c r="D59" s="26">
        <f>ROUND('Berechnungen Vorrat'!D53, 1)</f>
        <v>47.9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0</v>
      </c>
      <c r="I59" s="26">
        <f>ROUND('Berechnungen Vorrat'!I53, 1)</f>
        <v>23.1</v>
      </c>
      <c r="J59" s="26">
        <f>ROUND('Berechnungen Vorrat'!J53, 1)</f>
        <v>2.2000000000000002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6">
        <f>ROUND('Berechnungen Vorrat'!Q53, 1)</f>
        <v>0</v>
      </c>
      <c r="R59" s="26">
        <f>ROUND('Berechnungen Vorrat'!R53, 1)</f>
        <v>0</v>
      </c>
      <c r="S59" s="26">
        <f>ROUND('Berechnungen Vorrat'!S53, 1)</f>
        <v>0.6</v>
      </c>
      <c r="T59" s="27">
        <f>ROUND('Berechnungen Vorrat'!T53, 0)</f>
        <v>78</v>
      </c>
      <c r="U59" s="13" t="s">
        <v>37</v>
      </c>
    </row>
    <row r="60" spans="1:21" x14ac:dyDescent="0.25">
      <c r="A60" s="13"/>
      <c r="B60" s="13" t="s">
        <v>26</v>
      </c>
      <c r="C60" s="26">
        <f>ROUND('Berechnungen Vorrat'!C54, 1)</f>
        <v>8.1999999999999993</v>
      </c>
      <c r="D60" s="26">
        <f>ROUND('Berechnungen Vorrat'!D54, 1)</f>
        <v>93.9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0</v>
      </c>
      <c r="I60" s="26">
        <f>ROUND('Berechnungen Vorrat'!I54, 1)</f>
        <v>45.2</v>
      </c>
      <c r="J60" s="26">
        <f>ROUND('Berechnungen Vorrat'!J54, 1)</f>
        <v>4.3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6">
        <f>ROUND('Berechnungen Vorrat'!Q54, 1)</f>
        <v>0</v>
      </c>
      <c r="R60" s="26">
        <f>ROUND('Berechnungen Vorrat'!R54, 1)</f>
        <v>0</v>
      </c>
      <c r="S60" s="26">
        <f>ROUND('Berechnungen Vorrat'!S54, 1)</f>
        <v>1.2</v>
      </c>
      <c r="T60" s="27">
        <f>ROUND('Berechnungen Vorrat'!T54, 0)</f>
        <v>153</v>
      </c>
      <c r="U60" s="13" t="s">
        <v>38</v>
      </c>
    </row>
    <row r="61" spans="1:21" x14ac:dyDescent="0.25">
      <c r="A61" s="19"/>
      <c r="B61" s="19" t="s">
        <v>27</v>
      </c>
      <c r="C61" s="24">
        <f>ROUND(100 * 'Berechnungen Vorrat'!C55, 0)</f>
        <v>5</v>
      </c>
      <c r="D61" s="24">
        <f>ROUND(100 * 'Berechnungen Vorrat'!D55, 0)</f>
        <v>61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0</v>
      </c>
      <c r="I61" s="24">
        <f>ROUND(100 * 'Berechnungen Vorrat'!I55, 0)</f>
        <v>30</v>
      </c>
      <c r="J61" s="24">
        <f>ROUND(100 * 'Berechnungen Vorrat'!J55, 0)</f>
        <v>3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4">
        <f>ROUND(100 * 'Berechnungen Vorrat'!Q55, 0)</f>
        <v>0</v>
      </c>
      <c r="R61" s="24">
        <f>ROUND(100 * 'Berechnungen Vorrat'!R55, 0)</f>
        <v>0</v>
      </c>
      <c r="S61" s="24">
        <f>ROUND(100 * 'Berechnungen Vorrat'!S55, 0)</f>
        <v>1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S51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28</v>
      </c>
    </row>
    <row r="2" spans="1:19" x14ac:dyDescent="0.25">
      <c r="A2" s="5" t="s">
        <v>34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0.51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0</v>
      </c>
      <c r="B9" s="7">
        <f>Kluppierungsprotokoll!B9</f>
        <v>0.1</v>
      </c>
      <c r="C9" s="7">
        <f>Kluppierungsprotokoll!C9/$B$6</f>
        <v>0</v>
      </c>
      <c r="D9" s="7">
        <f>Kluppierungsprotokoll!D9/$B$6</f>
        <v>9.8039215686274517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5.8823529411764701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  <c r="Q9" s="7">
        <f>Kluppierungsprotokoll!Q9/$B$6</f>
        <v>0</v>
      </c>
      <c r="R9" s="7">
        <f>Kluppierungsprotokoll!R9/$B$6</f>
        <v>0</v>
      </c>
      <c r="S9" s="7">
        <f>Kluppierungsprotokoll!S9/$B$6</f>
        <v>0</v>
      </c>
    </row>
    <row r="10" spans="1:19" x14ac:dyDescent="0.25">
      <c r="A10" s="8">
        <f>Kluppierungsprotokoll!A10</f>
        <v>1</v>
      </c>
      <c r="B10" s="8">
        <f>Kluppierungsprotokoll!B10</f>
        <v>0.25</v>
      </c>
      <c r="C10" s="8">
        <f>Kluppierungsprotokoll!C10/$B$6</f>
        <v>0</v>
      </c>
      <c r="D10" s="8">
        <f>Kluppierungsprotokoll!D10/$B$6</f>
        <v>5.8823529411764701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1.9607843137254901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  <c r="Q10" s="8">
        <f>Kluppierungsprotokoll!Q10/$B$6</f>
        <v>0</v>
      </c>
      <c r="R10" s="8">
        <f>Kluppierungsprotokoll!R10/$B$6</f>
        <v>0</v>
      </c>
      <c r="S10" s="8">
        <f>Kluppierungsprotokoll!S10/$B$6</f>
        <v>0</v>
      </c>
    </row>
    <row r="11" spans="1:19" x14ac:dyDescent="0.25">
      <c r="A11" s="8">
        <f>Kluppierungsprotokoll!A11</f>
        <v>2</v>
      </c>
      <c r="B11" s="8">
        <f>Kluppierungsprotokoll!B11</f>
        <v>0.5</v>
      </c>
      <c r="C11" s="8">
        <f>Kluppierungsprotokoll!C11/$B$6</f>
        <v>0</v>
      </c>
      <c r="D11" s="8">
        <f>Kluppierungsprotokoll!D11/$B$6</f>
        <v>5.8823529411764701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0</v>
      </c>
      <c r="I11" s="8">
        <f>Kluppierungsprotokoll!I11/$B$6</f>
        <v>3.9215686274509802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  <c r="Q11" s="8">
        <f>Kluppierungsprotokoll!Q11/$B$6</f>
        <v>0</v>
      </c>
      <c r="R11" s="8">
        <f>Kluppierungsprotokoll!R11/$B$6</f>
        <v>0</v>
      </c>
      <c r="S11" s="8">
        <f>Kluppierungsprotokoll!S11/$B$6</f>
        <v>0</v>
      </c>
    </row>
    <row r="12" spans="1:19" x14ac:dyDescent="0.25">
      <c r="A12" s="8">
        <f>Kluppierungsprotokoll!A12</f>
        <v>3</v>
      </c>
      <c r="B12" s="8">
        <f>Kluppierungsprotokoll!B12</f>
        <v>0.6</v>
      </c>
      <c r="C12" s="8">
        <f>Kluppierungsprotokoll!C12/$B$6</f>
        <v>0</v>
      </c>
      <c r="D12" s="8">
        <f>Kluppierungsprotokoll!D12/$B$6</f>
        <v>1.9607843137254901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0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  <c r="Q12" s="8">
        <f>Kluppierungsprotokoll!Q12/$B$6</f>
        <v>0</v>
      </c>
      <c r="R12" s="8">
        <f>Kluppierungsprotokoll!R12/$B$6</f>
        <v>0</v>
      </c>
      <c r="S12" s="8">
        <f>Kluppierungsprotokoll!S12/$B$6</f>
        <v>1.9607843137254901</v>
      </c>
    </row>
    <row r="13" spans="1:19" x14ac:dyDescent="0.25">
      <c r="A13" s="8">
        <f>Kluppierungsprotokoll!A13</f>
        <v>4</v>
      </c>
      <c r="B13" s="8">
        <f>Kluppierungsprotokoll!B13</f>
        <v>0.85</v>
      </c>
      <c r="C13" s="8">
        <f>Kluppierungsprotokoll!C13/$B$6</f>
        <v>0</v>
      </c>
      <c r="D13" s="8">
        <f>Kluppierungsprotokoll!D13/$B$6</f>
        <v>1.9607843137254901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3.9215686274509802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  <c r="Q13" s="8">
        <f>Kluppierungsprotokoll!Q13/$B$6</f>
        <v>0</v>
      </c>
      <c r="R13" s="8">
        <f>Kluppierungsprotokoll!R13/$B$6</f>
        <v>0</v>
      </c>
      <c r="S13" s="8">
        <f>Kluppierungsprotokoll!S13/$B$6</f>
        <v>0</v>
      </c>
    </row>
    <row r="14" spans="1:19" x14ac:dyDescent="0.25">
      <c r="A14" s="8">
        <f>Kluppierungsprotokoll!A14</f>
        <v>5</v>
      </c>
      <c r="B14" s="8">
        <f>Kluppierungsprotokoll!B14</f>
        <v>1.1499999999999999</v>
      </c>
      <c r="C14" s="8">
        <f>Kluppierungsprotokoll!C14/$B$6</f>
        <v>0</v>
      </c>
      <c r="D14" s="8">
        <f>Kluppierungsprotokoll!D14/$B$6</f>
        <v>3.9215686274509802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0</v>
      </c>
      <c r="I14" s="8">
        <f>Kluppierungsprotokoll!I14/$B$6</f>
        <v>1.9607843137254901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  <c r="Q14" s="8">
        <f>Kluppierungsprotokoll!Q14/$B$6</f>
        <v>0</v>
      </c>
      <c r="R14" s="8">
        <f>Kluppierungsprotokoll!R14/$B$6</f>
        <v>0</v>
      </c>
      <c r="S14" s="8">
        <f>Kluppierungsprotokoll!S14/$B$6</f>
        <v>0</v>
      </c>
    </row>
    <row r="15" spans="1:19" x14ac:dyDescent="0.25">
      <c r="A15" s="8">
        <f>Kluppierungsprotokoll!A15</f>
        <v>6</v>
      </c>
      <c r="B15" s="8">
        <f>Kluppierungsprotokoll!B15</f>
        <v>1.45</v>
      </c>
      <c r="C15" s="8">
        <f>Kluppierungsprotokoll!C15/$B$6</f>
        <v>0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1.9607843137254901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0</v>
      </c>
    </row>
    <row r="16" spans="1:19" x14ac:dyDescent="0.25">
      <c r="A16" s="8">
        <f>Kluppierungsprotokoll!A16</f>
        <v>7</v>
      </c>
      <c r="B16" s="8">
        <f>Kluppierungsprotokoll!B16</f>
        <v>1.8</v>
      </c>
      <c r="C16" s="8">
        <f>Kluppierungsprotokoll!C16/$B$6</f>
        <v>0</v>
      </c>
      <c r="D16" s="8">
        <f>Kluppierungsprotokoll!D16/$B$6</f>
        <v>1.9607843137254901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5.8823529411764701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0</v>
      </c>
    </row>
    <row r="17" spans="1:19" x14ac:dyDescent="0.25">
      <c r="A17" s="8">
        <f>Kluppierungsprotokoll!A17</f>
        <v>8</v>
      </c>
      <c r="B17" s="8">
        <f>Kluppierungsprotokoll!B17</f>
        <v>2.2000000000000002</v>
      </c>
      <c r="C17" s="8">
        <f>Kluppierungsprotokoll!C17/$B$6</f>
        <v>0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0</v>
      </c>
      <c r="J17" s="8">
        <f>Kluppierungsprotokoll!J17/$B$6</f>
        <v>1.9607843137254901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0</v>
      </c>
    </row>
    <row r="18" spans="1:19" x14ac:dyDescent="0.25">
      <c r="A18" s="8">
        <f>Kluppierungsprotokoll!A18</f>
        <v>9</v>
      </c>
      <c r="B18" s="8">
        <f>Kluppierungsprotokoll!B18</f>
        <v>2.7</v>
      </c>
      <c r="C18" s="8">
        <f>Kluppierungsprotokoll!C18/$B$6</f>
        <v>0</v>
      </c>
      <c r="D18" s="8">
        <f>Kluppierungsprotokoll!D18/$B$6</f>
        <v>7.8431372549019605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3.9215686274509802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0</v>
      </c>
    </row>
    <row r="19" spans="1:19" x14ac:dyDescent="0.25">
      <c r="A19" s="8">
        <f>Kluppierungsprotokoll!A19</f>
        <v>10</v>
      </c>
      <c r="B19" s="8">
        <f>Kluppierungsprotokoll!B19</f>
        <v>3.2</v>
      </c>
      <c r="C19" s="8">
        <f>Kluppierungsprotokoll!C19/$B$6</f>
        <v>0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3.9215686274509802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0</v>
      </c>
    </row>
    <row r="20" spans="1:19" x14ac:dyDescent="0.25">
      <c r="A20" s="8">
        <f>Kluppierungsprotokoll!A20</f>
        <v>11</v>
      </c>
      <c r="B20" s="8">
        <f>Kluppierungsprotokoll!B20</f>
        <v>3.7</v>
      </c>
      <c r="C20" s="8">
        <f>Kluppierungsprotokoll!C20/$B$6</f>
        <v>0</v>
      </c>
      <c r="D20" s="8">
        <f>Kluppierungsprotokoll!D20/$B$6</f>
        <v>7.8431372549019605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0</v>
      </c>
    </row>
    <row r="21" spans="1:19" x14ac:dyDescent="0.25">
      <c r="A21" s="8">
        <f>Kluppierungsprotokoll!A21</f>
        <v>12</v>
      </c>
      <c r="B21" s="8">
        <f>Kluppierungsprotokoll!B21</f>
        <v>4.2</v>
      </c>
      <c r="C21" s="8">
        <f>Kluppierungsprotokoll!C21/$B$6</f>
        <v>1.9607843137254901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</v>
      </c>
    </row>
    <row r="22" spans="1:19" x14ac:dyDescent="0.25">
      <c r="A22" s="8">
        <f>Kluppierungsprotokoll!A22</f>
        <v>13</v>
      </c>
      <c r="B22" s="8">
        <f>Kluppierungsprotokoll!B22</f>
        <v>4.8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</v>
      </c>
    </row>
    <row r="23" spans="1:19" x14ac:dyDescent="0.25">
      <c r="A23" s="8">
        <f>Kluppierungsprotokoll!A23</f>
        <v>14</v>
      </c>
      <c r="B23" s="8">
        <f>Kluppierungsprotokoll!B23</f>
        <v>5.4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5">
      <c r="A24" s="8">
        <f>Kluppierungsprotokoll!A24</f>
        <v>15</v>
      </c>
      <c r="B24" s="8">
        <f>Kluppierungsprotokoll!B24</f>
        <v>6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5">
      <c r="A25" s="8">
        <f>Kluppierungsprotokoll!A25</f>
        <v>16</v>
      </c>
      <c r="B25" s="8">
        <f>Kluppierungsprotokoll!B25</f>
        <v>6.6</v>
      </c>
      <c r="C25" s="8">
        <f>Kluppierungsprotokoll!C25/$B$6</f>
        <v>0</v>
      </c>
      <c r="D25" s="8">
        <f>Kluppierungsprotokoll!D25/$B$6</f>
        <v>1.9607843137254901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5">
      <c r="A26" s="8">
        <f>Kluppierungsprotokoll!A26</f>
        <v>17</v>
      </c>
      <c r="B26" s="8">
        <f>Kluppierungsprotokoll!B26</f>
        <v>7.4</v>
      </c>
      <c r="C26" s="8">
        <f>Kluppierungsprotokoll!C26/$B$6</f>
        <v>0</v>
      </c>
      <c r="D26" s="8">
        <f>Kluppierungsprotokoll!D26/$B$6</f>
        <v>1.9607843137254901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5">
      <c r="A27" s="8">
        <f>Kluppierungsprotokoll!A27</f>
        <v>18</v>
      </c>
      <c r="B27" s="8">
        <f>Kluppierungsprotokoll!B27</f>
        <v>8.1999999999999993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5">
      <c r="A28" s="8">
        <f>Kluppierungsprotokoll!A28</f>
        <v>19</v>
      </c>
      <c r="B28" s="8">
        <f>Kluppierungsprotokoll!B28</f>
        <v>9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5">
      <c r="A29" s="8">
        <f>Kluppierungsprotokoll!A29</f>
        <v>20</v>
      </c>
      <c r="B29" s="8">
        <f>Kluppierungsprotokoll!B29</f>
        <v>9.8000000000000007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29</v>
      </c>
    </row>
    <row r="2" spans="1:19" x14ac:dyDescent="0.25">
      <c r="A2" s="5" t="s">
        <v>33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0.51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0</v>
      </c>
      <c r="B9" s="7">
        <f>Kluppierungsprotokoll!B9</f>
        <v>0.1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  <c r="Q9" s="7">
        <f>Kluppierungsprotokoll!Q9*($A9/200)^2*PI()</f>
        <v>0</v>
      </c>
      <c r="R9" s="7">
        <f>Kluppierungsprotokoll!R9*($A9/200)^2*PI()</f>
        <v>0</v>
      </c>
      <c r="S9" s="7">
        <f>Kluppierungsprotokoll!S9*($A9/200)^2*PI()</f>
        <v>0</v>
      </c>
    </row>
    <row r="10" spans="1:19" x14ac:dyDescent="0.25">
      <c r="A10" s="8">
        <f>Kluppierungsprotokoll!A10</f>
        <v>1</v>
      </c>
      <c r="B10" s="8">
        <f>Kluppierungsprotokoll!B10</f>
        <v>0.25</v>
      </c>
      <c r="C10" s="8">
        <f>Kluppierungsprotokoll!C10*($A10/200)^2*PI()</f>
        <v>0</v>
      </c>
      <c r="D10" s="8">
        <f>Kluppierungsprotokoll!D10*($A10/200)^2*PI()</f>
        <v>2.3561944901923451E-4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7.8539816339744827E-5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  <c r="Q10" s="8">
        <f>Kluppierungsprotokoll!Q10*($A10/200)^2*PI()</f>
        <v>0</v>
      </c>
      <c r="R10" s="8">
        <f>Kluppierungsprotokoll!R10*($A10/200)^2*PI()</f>
        <v>0</v>
      </c>
      <c r="S10" s="8">
        <f>Kluppierungsprotokoll!S10*($A10/200)^2*PI()</f>
        <v>0</v>
      </c>
    </row>
    <row r="11" spans="1:19" x14ac:dyDescent="0.25">
      <c r="A11" s="8">
        <f>Kluppierungsprotokoll!A11</f>
        <v>2</v>
      </c>
      <c r="B11" s="8">
        <f>Kluppierungsprotokoll!B11</f>
        <v>0.5</v>
      </c>
      <c r="C11" s="8">
        <f>Kluppierungsprotokoll!C11*($A11/200)^2*PI()</f>
        <v>0</v>
      </c>
      <c r="D11" s="8">
        <f>Kluppierungsprotokoll!D11*($A11/200)^2*PI()</f>
        <v>9.4247779607693804E-4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</v>
      </c>
      <c r="I11" s="8">
        <f>Kluppierungsprotokoll!I11*($A11/200)^2*PI()</f>
        <v>6.2831853071795862E-4</v>
      </c>
      <c r="J11" s="8">
        <f>Kluppierungsprotokoll!J11*($A11/200)^2*PI()</f>
        <v>0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  <c r="Q11" s="8">
        <f>Kluppierungsprotokoll!Q11*($A11/200)^2*PI()</f>
        <v>0</v>
      </c>
      <c r="R11" s="8">
        <f>Kluppierungsprotokoll!R11*($A11/200)^2*PI()</f>
        <v>0</v>
      </c>
      <c r="S11" s="8">
        <f>Kluppierungsprotokoll!S11*($A11/200)^2*PI()</f>
        <v>0</v>
      </c>
    </row>
    <row r="12" spans="1:19" x14ac:dyDescent="0.25">
      <c r="A12" s="8">
        <f>Kluppierungsprotokoll!A12</f>
        <v>3</v>
      </c>
      <c r="B12" s="8">
        <f>Kluppierungsprotokoll!B12</f>
        <v>0.6</v>
      </c>
      <c r="C12" s="8">
        <f>Kluppierungsprotokoll!C12*($A12/200)^2*PI()</f>
        <v>0</v>
      </c>
      <c r="D12" s="8">
        <f>Kluppierungsprotokoll!D12*($A12/200)^2*PI()</f>
        <v>7.0685834705770342E-4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  <c r="Q12" s="8">
        <f>Kluppierungsprotokoll!Q12*($A12/200)^2*PI()</f>
        <v>0</v>
      </c>
      <c r="R12" s="8">
        <f>Kluppierungsprotokoll!R12*($A12/200)^2*PI()</f>
        <v>0</v>
      </c>
      <c r="S12" s="8">
        <f>Kluppierungsprotokoll!S12*($A12/200)^2*PI()</f>
        <v>7.0685834705770342E-4</v>
      </c>
    </row>
    <row r="13" spans="1:19" x14ac:dyDescent="0.25">
      <c r="A13" s="8">
        <f>Kluppierungsprotokoll!A13</f>
        <v>4</v>
      </c>
      <c r="B13" s="8">
        <f>Kluppierungsprotokoll!B13</f>
        <v>0.85</v>
      </c>
      <c r="C13" s="8">
        <f>Kluppierungsprotokoll!C13*($A13/200)^2*PI()</f>
        <v>0</v>
      </c>
      <c r="D13" s="8">
        <f>Kluppierungsprotokoll!D13*($A13/200)^2*PI()</f>
        <v>1.2566370614359172E-3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</v>
      </c>
      <c r="I13" s="8">
        <f>Kluppierungsprotokoll!I13*($A13/200)^2*PI()</f>
        <v>2.5132741228718345E-3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  <c r="Q13" s="8">
        <f>Kluppierungsprotokoll!Q13*($A13/200)^2*PI()</f>
        <v>0</v>
      </c>
      <c r="R13" s="8">
        <f>Kluppierungsprotokoll!R13*($A13/200)^2*PI()</f>
        <v>0</v>
      </c>
      <c r="S13" s="8">
        <f>Kluppierungsprotokoll!S13*($A13/200)^2*PI()</f>
        <v>0</v>
      </c>
    </row>
    <row r="14" spans="1:19" x14ac:dyDescent="0.25">
      <c r="A14" s="8">
        <f>Kluppierungsprotokoll!A14</f>
        <v>5</v>
      </c>
      <c r="B14" s="8">
        <f>Kluppierungsprotokoll!B14</f>
        <v>1.1499999999999999</v>
      </c>
      <c r="C14" s="8">
        <f>Kluppierungsprotokoll!C14*($A14/200)^2*PI()</f>
        <v>0</v>
      </c>
      <c r="D14" s="8">
        <f>Kluppierungsprotokoll!D14*($A14/200)^2*PI()</f>
        <v>3.9269908169872417E-3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</v>
      </c>
      <c r="I14" s="8">
        <f>Kluppierungsprotokoll!I14*($A14/200)^2*PI()</f>
        <v>1.9634954084936209E-3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  <c r="Q14" s="8">
        <f>Kluppierungsprotokoll!Q14*($A14/200)^2*PI()</f>
        <v>0</v>
      </c>
      <c r="R14" s="8">
        <f>Kluppierungsprotokoll!R14*($A14/200)^2*PI()</f>
        <v>0</v>
      </c>
      <c r="S14" s="8">
        <f>Kluppierungsprotokoll!S14*($A14/200)^2*PI()</f>
        <v>0</v>
      </c>
    </row>
    <row r="15" spans="1:19" x14ac:dyDescent="0.25">
      <c r="A15" s="8">
        <f>Kluppierungsprotokoll!A15</f>
        <v>6</v>
      </c>
      <c r="B15" s="8">
        <f>Kluppierungsprotokoll!B15</f>
        <v>1.45</v>
      </c>
      <c r="C15" s="8">
        <f>Kluppierungsprotokoll!C15*($A15/200)^2*PI()</f>
        <v>0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2.8274333882308137E-3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  <c r="Q15" s="8">
        <f>Kluppierungsprotokoll!Q15*($A15/200)^2*PI()</f>
        <v>0</v>
      </c>
      <c r="R15" s="8">
        <f>Kluppierungsprotokoll!R15*($A15/200)^2*PI()</f>
        <v>0</v>
      </c>
      <c r="S15" s="8">
        <f>Kluppierungsprotokoll!S15*($A15/200)^2*PI()</f>
        <v>0</v>
      </c>
    </row>
    <row r="16" spans="1:19" x14ac:dyDescent="0.25">
      <c r="A16" s="8">
        <f>Kluppierungsprotokoll!A16</f>
        <v>7</v>
      </c>
      <c r="B16" s="8">
        <f>Kluppierungsprotokoll!B16</f>
        <v>1.8</v>
      </c>
      <c r="C16" s="8">
        <f>Kluppierungsprotokoll!C16*($A16/200)^2*PI()</f>
        <v>0</v>
      </c>
      <c r="D16" s="8">
        <f>Kluppierungsprotokoll!D16*($A16/200)^2*PI()</f>
        <v>3.8484510006474969E-3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1.1545353001942491E-2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  <c r="Q16" s="8">
        <f>Kluppierungsprotokoll!Q16*($A16/200)^2*PI()</f>
        <v>0</v>
      </c>
      <c r="R16" s="8">
        <f>Kluppierungsprotokoll!R16*($A16/200)^2*PI()</f>
        <v>0</v>
      </c>
      <c r="S16" s="8">
        <f>Kluppierungsprotokoll!S16*($A16/200)^2*PI()</f>
        <v>0</v>
      </c>
    </row>
    <row r="17" spans="1:19" x14ac:dyDescent="0.25">
      <c r="A17" s="8">
        <f>Kluppierungsprotokoll!A17</f>
        <v>8</v>
      </c>
      <c r="B17" s="8">
        <f>Kluppierungsprotokoll!B17</f>
        <v>2.2000000000000002</v>
      </c>
      <c r="C17" s="8">
        <f>Kluppierungsprotokoll!C17*($A17/200)^2*PI()</f>
        <v>0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0</v>
      </c>
      <c r="J17" s="8">
        <f>Kluppierungsprotokoll!J17*($A17/200)^2*PI()</f>
        <v>5.0265482457436689E-3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  <c r="Q17" s="8">
        <f>Kluppierungsprotokoll!Q17*($A17/200)^2*PI()</f>
        <v>0</v>
      </c>
      <c r="R17" s="8">
        <f>Kluppierungsprotokoll!R17*($A17/200)^2*PI()</f>
        <v>0</v>
      </c>
      <c r="S17" s="8">
        <f>Kluppierungsprotokoll!S17*($A17/200)^2*PI()</f>
        <v>0</v>
      </c>
    </row>
    <row r="18" spans="1:19" x14ac:dyDescent="0.25">
      <c r="A18" s="8">
        <f>Kluppierungsprotokoll!A18</f>
        <v>9</v>
      </c>
      <c r="B18" s="8">
        <f>Kluppierungsprotokoll!B18</f>
        <v>2.7</v>
      </c>
      <c r="C18" s="8">
        <f>Kluppierungsprotokoll!C18*($A18/200)^2*PI()</f>
        <v>0</v>
      </c>
      <c r="D18" s="8">
        <f>Kluppierungsprotokoll!D18*($A18/200)^2*PI()</f>
        <v>2.5446900494077322E-2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1.2723450247038661E-2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  <c r="Q18" s="8">
        <f>Kluppierungsprotokoll!Q18*($A18/200)^2*PI()</f>
        <v>0</v>
      </c>
      <c r="R18" s="8">
        <f>Kluppierungsprotokoll!R18*($A18/200)^2*PI()</f>
        <v>0</v>
      </c>
      <c r="S18" s="8">
        <f>Kluppierungsprotokoll!S18*($A18/200)^2*PI()</f>
        <v>0</v>
      </c>
    </row>
    <row r="19" spans="1:19" x14ac:dyDescent="0.25">
      <c r="A19" s="8">
        <f>Kluppierungsprotokoll!A19</f>
        <v>10</v>
      </c>
      <c r="B19" s="8">
        <f>Kluppierungsprotokoll!B19</f>
        <v>3.2</v>
      </c>
      <c r="C19" s="8">
        <f>Kluppierungsprotokoll!C19*($A19/200)^2*PI()</f>
        <v>0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1.5707963267948967E-2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  <c r="Q19" s="8">
        <f>Kluppierungsprotokoll!Q19*($A19/200)^2*PI()</f>
        <v>0</v>
      </c>
      <c r="R19" s="8">
        <f>Kluppierungsprotokoll!R19*($A19/200)^2*PI()</f>
        <v>0</v>
      </c>
      <c r="S19" s="8">
        <f>Kluppierungsprotokoll!S19*($A19/200)^2*PI()</f>
        <v>0</v>
      </c>
    </row>
    <row r="20" spans="1:19" x14ac:dyDescent="0.25">
      <c r="A20" s="8">
        <f>Kluppierungsprotokoll!A20</f>
        <v>11</v>
      </c>
      <c r="B20" s="8">
        <f>Kluppierungsprotokoll!B20</f>
        <v>3.7</v>
      </c>
      <c r="C20" s="8">
        <f>Kluppierungsprotokoll!C20*($A20/200)^2*PI()</f>
        <v>0</v>
      </c>
      <c r="D20" s="8">
        <f>Kluppierungsprotokoll!D20*($A20/200)^2*PI()</f>
        <v>3.8013271108436497E-2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  <c r="Q20" s="8">
        <f>Kluppierungsprotokoll!Q20*($A20/200)^2*PI()</f>
        <v>0</v>
      </c>
      <c r="R20" s="8">
        <f>Kluppierungsprotokoll!R20*($A20/200)^2*PI()</f>
        <v>0</v>
      </c>
      <c r="S20" s="8">
        <f>Kluppierungsprotokoll!S20*($A20/200)^2*PI()</f>
        <v>0</v>
      </c>
    </row>
    <row r="21" spans="1:19" x14ac:dyDescent="0.25">
      <c r="A21" s="8">
        <f>Kluppierungsprotokoll!A21</f>
        <v>12</v>
      </c>
      <c r="B21" s="8">
        <f>Kluppierungsprotokoll!B21</f>
        <v>4.2</v>
      </c>
      <c r="C21" s="8">
        <f>Kluppierungsprotokoll!C21*($A21/200)^2*PI()</f>
        <v>1.1309733552923255E-2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  <c r="Q21" s="8">
        <f>Kluppierungsprotokoll!Q21*($A21/200)^2*PI()</f>
        <v>0</v>
      </c>
      <c r="R21" s="8">
        <f>Kluppierungsprotokoll!R21*($A21/200)^2*PI()</f>
        <v>0</v>
      </c>
      <c r="S21" s="8">
        <f>Kluppierungsprotokoll!S21*($A21/200)^2*PI()</f>
        <v>0</v>
      </c>
    </row>
    <row r="22" spans="1:19" x14ac:dyDescent="0.25">
      <c r="A22" s="8">
        <f>Kluppierungsprotokoll!A22</f>
        <v>13</v>
      </c>
      <c r="B22" s="8">
        <f>Kluppierungsprotokoll!B22</f>
        <v>4.8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  <c r="Q22" s="8">
        <f>Kluppierungsprotokoll!Q22*($A22/200)^2*PI()</f>
        <v>0</v>
      </c>
      <c r="R22" s="8">
        <f>Kluppierungsprotokoll!R22*($A22/200)^2*PI()</f>
        <v>0</v>
      </c>
      <c r="S22" s="8">
        <f>Kluppierungsprotokoll!S22*($A22/200)^2*PI()</f>
        <v>0</v>
      </c>
    </row>
    <row r="23" spans="1:19" x14ac:dyDescent="0.25">
      <c r="A23" s="8">
        <f>Kluppierungsprotokoll!A23</f>
        <v>14</v>
      </c>
      <c r="B23" s="8">
        <f>Kluppierungsprotokoll!B23</f>
        <v>5.4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5">
      <c r="A24" s="8">
        <f>Kluppierungsprotokoll!A24</f>
        <v>15</v>
      </c>
      <c r="B24" s="8">
        <f>Kluppierungsprotokoll!B24</f>
        <v>6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5">
      <c r="A25" s="8">
        <f>Kluppierungsprotokoll!A25</f>
        <v>16</v>
      </c>
      <c r="B25" s="8">
        <f>Kluppierungsprotokoll!B25</f>
        <v>6.6</v>
      </c>
      <c r="C25" s="8">
        <f>Kluppierungsprotokoll!C25*($A25/200)^2*PI()</f>
        <v>0</v>
      </c>
      <c r="D25" s="8">
        <f>Kluppierungsprotokoll!D25*($A25/200)^2*PI()</f>
        <v>2.0106192982974676E-2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5">
      <c r="A26" s="8">
        <f>Kluppierungsprotokoll!A26</f>
        <v>17</v>
      </c>
      <c r="B26" s="8">
        <f>Kluppierungsprotokoll!B26</f>
        <v>7.4</v>
      </c>
      <c r="C26" s="8">
        <f>Kluppierungsprotokoll!C26*($A26/200)^2*PI()</f>
        <v>0</v>
      </c>
      <c r="D26" s="8">
        <f>Kluppierungsprotokoll!D26*($A26/200)^2*PI()</f>
        <v>2.2698006922186261E-2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5">
      <c r="A27" s="8">
        <f>Kluppierungsprotokoll!A27</f>
        <v>18</v>
      </c>
      <c r="B27" s="8">
        <f>Kluppierungsprotokoll!B27</f>
        <v>8.1999999999999993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5">
      <c r="A28" s="8">
        <f>Kluppierungsprotokoll!A28</f>
        <v>19</v>
      </c>
      <c r="B28" s="8">
        <f>Kluppierungsprotokoll!B28</f>
        <v>9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5">
      <c r="A29" s="8">
        <f>Kluppierungsprotokoll!A29</f>
        <v>20</v>
      </c>
      <c r="B29" s="8">
        <f>Kluppierungsprotokoll!B29</f>
        <v>9.8000000000000007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5">
      <c r="A53" t="s">
        <v>24</v>
      </c>
      <c r="B53" t="s">
        <v>23</v>
      </c>
      <c r="C53">
        <f>SUM(C9:C51)</f>
        <v>1.1309733552923255E-2</v>
      </c>
      <c r="D53">
        <f t="shared" ref="D53:S53" si="0">SUM(D9:D51)</f>
        <v>0.11718140597889928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4.798782778358409E-2</v>
      </c>
      <c r="J53">
        <f t="shared" si="0"/>
        <v>5.0265482457436689E-3</v>
      </c>
      <c r="K53">
        <f t="shared" si="0"/>
        <v>0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7.0685834705770342E-4</v>
      </c>
      <c r="T53">
        <f>SUM(C53:S53)</f>
        <v>0.18221237390820799</v>
      </c>
    </row>
    <row r="54" spans="1:20" x14ac:dyDescent="0.25">
      <c r="A54" t="s">
        <v>24</v>
      </c>
      <c r="B54" t="s">
        <v>26</v>
      </c>
      <c r="C54">
        <f>C53/$B$6</f>
        <v>2.2175948142986773E-2</v>
      </c>
      <c r="D54">
        <f t="shared" ref="D54:S54" si="1">D53/$B$6</f>
        <v>0.22976746270372408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9.4093779967811944E-2</v>
      </c>
      <c r="J54">
        <f t="shared" si="1"/>
        <v>9.8559769524385662E-3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1.3859967589366733E-3</v>
      </c>
      <c r="T54">
        <f>SUM(C54:S54)</f>
        <v>0.35727916452589803</v>
      </c>
    </row>
    <row r="55" spans="1:20" x14ac:dyDescent="0.25">
      <c r="A55" t="s">
        <v>24</v>
      </c>
      <c r="B55" t="s">
        <v>31</v>
      </c>
      <c r="C55">
        <f>C54/$T54</f>
        <v>6.2068965517241372E-2</v>
      </c>
      <c r="D55">
        <f t="shared" ref="D55:S55" si="2">D54/$T54</f>
        <v>0.64310344827586208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0.26336206896551728</v>
      </c>
      <c r="J55">
        <f t="shared" si="2"/>
        <v>2.7586206896551724E-2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3.8793103448275857E-3</v>
      </c>
      <c r="T55">
        <f>SUM(C55:S55)</f>
        <v>1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30</v>
      </c>
    </row>
    <row r="2" spans="1:19" x14ac:dyDescent="0.25">
      <c r="A2" s="5" t="s">
        <v>32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0.51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0</v>
      </c>
      <c r="B9" s="7">
        <f>Kluppierungsprotokoll!B9</f>
        <v>0.1</v>
      </c>
      <c r="C9" s="7">
        <f>Kluppierungsprotokoll!C9*$B9</f>
        <v>0</v>
      </c>
      <c r="D9" s="7">
        <f>Kluppierungsprotokoll!D9*$B9</f>
        <v>0.5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0.30000000000000004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  <c r="Q9" s="7">
        <f>Kluppierungsprotokoll!Q9*$B9</f>
        <v>0</v>
      </c>
      <c r="R9" s="7">
        <f>Kluppierungsprotokoll!R9*$B9</f>
        <v>0</v>
      </c>
      <c r="S9" s="7">
        <f>Kluppierungsprotokoll!S9*$B9</f>
        <v>0</v>
      </c>
    </row>
    <row r="10" spans="1:19" x14ac:dyDescent="0.25">
      <c r="A10" s="8">
        <f>Kluppierungsprotokoll!A10</f>
        <v>1</v>
      </c>
      <c r="B10" s="8">
        <f>Kluppierungsprotokoll!B10</f>
        <v>0.25</v>
      </c>
      <c r="C10" s="8">
        <f>Kluppierungsprotokoll!C10*$B10</f>
        <v>0</v>
      </c>
      <c r="D10" s="8">
        <f>Kluppierungsprotokoll!D10*$B10</f>
        <v>0.75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0.25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  <c r="Q10" s="8">
        <f>Kluppierungsprotokoll!Q10*$B10</f>
        <v>0</v>
      </c>
      <c r="R10" s="8">
        <f>Kluppierungsprotokoll!R10*$B10</f>
        <v>0</v>
      </c>
      <c r="S10" s="8">
        <f>Kluppierungsprotokoll!S10*$B10</f>
        <v>0</v>
      </c>
    </row>
    <row r="11" spans="1:19" x14ac:dyDescent="0.25">
      <c r="A11" s="8">
        <f>Kluppierungsprotokoll!A11</f>
        <v>2</v>
      </c>
      <c r="B11" s="8">
        <f>Kluppierungsprotokoll!B11</f>
        <v>0.5</v>
      </c>
      <c r="C11" s="8">
        <f>Kluppierungsprotokoll!C11*$B11</f>
        <v>0</v>
      </c>
      <c r="D11" s="8">
        <f>Kluppierungsprotokoll!D11*$B11</f>
        <v>1.5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1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  <c r="Q11" s="8">
        <f>Kluppierungsprotokoll!Q11*$B11</f>
        <v>0</v>
      </c>
      <c r="R11" s="8">
        <f>Kluppierungsprotokoll!R11*$B11</f>
        <v>0</v>
      </c>
      <c r="S11" s="8">
        <f>Kluppierungsprotokoll!S11*$B11</f>
        <v>0</v>
      </c>
    </row>
    <row r="12" spans="1:19" x14ac:dyDescent="0.25">
      <c r="A12" s="8">
        <f>Kluppierungsprotokoll!A12</f>
        <v>3</v>
      </c>
      <c r="B12" s="8">
        <f>Kluppierungsprotokoll!B12</f>
        <v>0.6</v>
      </c>
      <c r="C12" s="8">
        <f>Kluppierungsprotokoll!C12*$B12</f>
        <v>0</v>
      </c>
      <c r="D12" s="8">
        <f>Kluppierungsprotokoll!D12*$B12</f>
        <v>0.6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  <c r="Q12" s="8">
        <f>Kluppierungsprotokoll!Q12*$B12</f>
        <v>0</v>
      </c>
      <c r="R12" s="8">
        <f>Kluppierungsprotokoll!R12*$B12</f>
        <v>0</v>
      </c>
      <c r="S12" s="8">
        <f>Kluppierungsprotokoll!S12*$B12</f>
        <v>0.6</v>
      </c>
    </row>
    <row r="13" spans="1:19" x14ac:dyDescent="0.25">
      <c r="A13" s="8">
        <f>Kluppierungsprotokoll!A13</f>
        <v>4</v>
      </c>
      <c r="B13" s="8">
        <f>Kluppierungsprotokoll!B13</f>
        <v>0.85</v>
      </c>
      <c r="C13" s="8">
        <f>Kluppierungsprotokoll!C13*$B13</f>
        <v>0</v>
      </c>
      <c r="D13" s="8">
        <f>Kluppierungsprotokoll!D13*$B13</f>
        <v>0.85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1.7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  <c r="Q13" s="8">
        <f>Kluppierungsprotokoll!Q13*$B13</f>
        <v>0</v>
      </c>
      <c r="R13" s="8">
        <f>Kluppierungsprotokoll!R13*$B13</f>
        <v>0</v>
      </c>
      <c r="S13" s="8">
        <f>Kluppierungsprotokoll!S13*$B13</f>
        <v>0</v>
      </c>
    </row>
    <row r="14" spans="1:19" x14ac:dyDescent="0.25">
      <c r="A14" s="8">
        <f>Kluppierungsprotokoll!A14</f>
        <v>5</v>
      </c>
      <c r="B14" s="8">
        <f>Kluppierungsprotokoll!B14</f>
        <v>1.1499999999999999</v>
      </c>
      <c r="C14" s="8">
        <f>Kluppierungsprotokoll!C14*$B14</f>
        <v>0</v>
      </c>
      <c r="D14" s="8">
        <f>Kluppierungsprotokoll!D14*$B14</f>
        <v>2.2999999999999998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1.1499999999999999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  <c r="Q14" s="8">
        <f>Kluppierungsprotokoll!Q14*$B14</f>
        <v>0</v>
      </c>
      <c r="R14" s="8">
        <f>Kluppierungsprotokoll!R14*$B14</f>
        <v>0</v>
      </c>
      <c r="S14" s="8">
        <f>Kluppierungsprotokoll!S14*$B14</f>
        <v>0</v>
      </c>
    </row>
    <row r="15" spans="1:19" x14ac:dyDescent="0.25">
      <c r="A15" s="8">
        <f>Kluppierungsprotokoll!A15</f>
        <v>6</v>
      </c>
      <c r="B15" s="8">
        <f>Kluppierungsprotokoll!B15</f>
        <v>1.45</v>
      </c>
      <c r="C15" s="8">
        <f>Kluppierungsprotokoll!C15*$B15</f>
        <v>0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1.45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0</v>
      </c>
    </row>
    <row r="16" spans="1:19" x14ac:dyDescent="0.25">
      <c r="A16" s="8">
        <f>Kluppierungsprotokoll!A16</f>
        <v>7</v>
      </c>
      <c r="B16" s="8">
        <f>Kluppierungsprotokoll!B16</f>
        <v>1.8</v>
      </c>
      <c r="C16" s="8">
        <f>Kluppierungsprotokoll!C16*$B16</f>
        <v>0</v>
      </c>
      <c r="D16" s="8">
        <f>Kluppierungsprotokoll!D16*$B16</f>
        <v>1.8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5.4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0</v>
      </c>
    </row>
    <row r="17" spans="1:19" x14ac:dyDescent="0.25">
      <c r="A17" s="8">
        <f>Kluppierungsprotokoll!A17</f>
        <v>8</v>
      </c>
      <c r="B17" s="8">
        <f>Kluppierungsprotokoll!B17</f>
        <v>2.2000000000000002</v>
      </c>
      <c r="C17" s="8">
        <f>Kluppierungsprotokoll!C17*$B17</f>
        <v>0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0</v>
      </c>
      <c r="J17" s="8">
        <f>Kluppierungsprotokoll!J17*$B17</f>
        <v>2.2000000000000002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0</v>
      </c>
    </row>
    <row r="18" spans="1:19" x14ac:dyDescent="0.25">
      <c r="A18" s="8">
        <f>Kluppierungsprotokoll!A18</f>
        <v>9</v>
      </c>
      <c r="B18" s="8">
        <f>Kluppierungsprotokoll!B18</f>
        <v>2.7</v>
      </c>
      <c r="C18" s="8">
        <f>Kluppierungsprotokoll!C18*$B18</f>
        <v>0</v>
      </c>
      <c r="D18" s="8">
        <f>Kluppierungsprotokoll!D18*$B18</f>
        <v>10.8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5.4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0</v>
      </c>
    </row>
    <row r="19" spans="1:19" x14ac:dyDescent="0.25">
      <c r="A19" s="8">
        <f>Kluppierungsprotokoll!A19</f>
        <v>10</v>
      </c>
      <c r="B19" s="8">
        <f>Kluppierungsprotokoll!B19</f>
        <v>3.2</v>
      </c>
      <c r="C19" s="8">
        <f>Kluppierungsprotokoll!C19*$B19</f>
        <v>0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6.4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0</v>
      </c>
    </row>
    <row r="20" spans="1:19" x14ac:dyDescent="0.25">
      <c r="A20" s="8">
        <f>Kluppierungsprotokoll!A20</f>
        <v>11</v>
      </c>
      <c r="B20" s="8">
        <f>Kluppierungsprotokoll!B20</f>
        <v>3.7</v>
      </c>
      <c r="C20" s="8">
        <f>Kluppierungsprotokoll!C20*$B20</f>
        <v>0</v>
      </c>
      <c r="D20" s="8">
        <f>Kluppierungsprotokoll!D20*$B20</f>
        <v>14.8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0</v>
      </c>
    </row>
    <row r="21" spans="1:19" x14ac:dyDescent="0.25">
      <c r="A21" s="8">
        <f>Kluppierungsprotokoll!A21</f>
        <v>12</v>
      </c>
      <c r="B21" s="8">
        <f>Kluppierungsprotokoll!B21</f>
        <v>4.2</v>
      </c>
      <c r="C21" s="8">
        <f>Kluppierungsprotokoll!C21*$B21</f>
        <v>4.2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0</v>
      </c>
    </row>
    <row r="22" spans="1:19" x14ac:dyDescent="0.25">
      <c r="A22" s="8">
        <f>Kluppierungsprotokoll!A22</f>
        <v>13</v>
      </c>
      <c r="B22" s="8">
        <f>Kluppierungsprotokoll!B22</f>
        <v>4.8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0</v>
      </c>
    </row>
    <row r="23" spans="1:19" x14ac:dyDescent="0.25">
      <c r="A23" s="8">
        <f>Kluppierungsprotokoll!A23</f>
        <v>14</v>
      </c>
      <c r="B23" s="8">
        <f>Kluppierungsprotokoll!B23</f>
        <v>5.4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5">
      <c r="A24" s="8">
        <f>Kluppierungsprotokoll!A24</f>
        <v>15</v>
      </c>
      <c r="B24" s="8">
        <f>Kluppierungsprotokoll!B24</f>
        <v>6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5">
      <c r="A25" s="8">
        <f>Kluppierungsprotokoll!A25</f>
        <v>16</v>
      </c>
      <c r="B25" s="8">
        <f>Kluppierungsprotokoll!B25</f>
        <v>6.6</v>
      </c>
      <c r="C25" s="8">
        <f>Kluppierungsprotokoll!C25*$B25</f>
        <v>0</v>
      </c>
      <c r="D25" s="8">
        <f>Kluppierungsprotokoll!D25*$B25</f>
        <v>6.6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5">
      <c r="A26" s="8">
        <f>Kluppierungsprotokoll!A26</f>
        <v>17</v>
      </c>
      <c r="B26" s="8">
        <f>Kluppierungsprotokoll!B26</f>
        <v>7.4</v>
      </c>
      <c r="C26" s="8">
        <f>Kluppierungsprotokoll!C26*$B26</f>
        <v>0</v>
      </c>
      <c r="D26" s="8">
        <f>Kluppierungsprotokoll!D26*$B26</f>
        <v>7.4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5">
      <c r="A27" s="8">
        <f>Kluppierungsprotokoll!A27</f>
        <v>18</v>
      </c>
      <c r="B27" s="8">
        <f>Kluppierungsprotokoll!B27</f>
        <v>8.1999999999999993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5">
      <c r="A28" s="8">
        <f>Kluppierungsprotokoll!A28</f>
        <v>19</v>
      </c>
      <c r="B28" s="8">
        <f>Kluppierungsprotokoll!B28</f>
        <v>9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5">
      <c r="A29" s="8">
        <f>Kluppierungsprotokoll!A29</f>
        <v>20</v>
      </c>
      <c r="B29" s="8">
        <f>Kluppierungsprotokoll!B29</f>
        <v>9.8000000000000007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5">
      <c r="A53" t="s">
        <v>25</v>
      </c>
      <c r="B53" t="s">
        <v>23</v>
      </c>
      <c r="C53">
        <f>SUM(C9:C51)</f>
        <v>4.2</v>
      </c>
      <c r="D53">
        <f t="shared" ref="D53:S53" si="0">SUM(D9:D51)</f>
        <v>47.900000000000006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23.049999999999997</v>
      </c>
      <c r="J53">
        <f t="shared" si="0"/>
        <v>2.2000000000000002</v>
      </c>
      <c r="K53">
        <f t="shared" si="0"/>
        <v>0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0.6</v>
      </c>
      <c r="T53">
        <f>SUM(C53:S53)</f>
        <v>77.95</v>
      </c>
    </row>
    <row r="54" spans="1:20" x14ac:dyDescent="0.25">
      <c r="A54" t="s">
        <v>25</v>
      </c>
      <c r="B54" t="s">
        <v>26</v>
      </c>
      <c r="C54">
        <f>C53/$B$6</f>
        <v>8.2352941176470598</v>
      </c>
      <c r="D54">
        <f t="shared" ref="D54:S54" si="1">D53/$B$6</f>
        <v>93.921568627450995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45.196078431372541</v>
      </c>
      <c r="J54">
        <f t="shared" si="1"/>
        <v>4.3137254901960791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1.1764705882352942</v>
      </c>
      <c r="T54">
        <f>SUM(C54:S54)</f>
        <v>152.84313725490199</v>
      </c>
    </row>
    <row r="55" spans="1:20" x14ac:dyDescent="0.25">
      <c r="A55" t="s">
        <v>25</v>
      </c>
      <c r="B55" t="s">
        <v>31</v>
      </c>
      <c r="C55">
        <f>C54/$T54</f>
        <v>5.3880692751763951E-2</v>
      </c>
      <c r="D55">
        <f t="shared" ref="D55:S55" si="2">D54/$T54</f>
        <v>0.61449647209749836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0.29570237331622823</v>
      </c>
      <c r="J55">
        <f t="shared" si="2"/>
        <v>2.8223220012828735E-2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7.6972418216805635E-3</v>
      </c>
      <c r="T55">
        <f>SUM(C55:S55)</f>
        <v>0.99999999999999978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Schmutz Daniel, WEU-AWN-WAV</cp:lastModifiedBy>
  <dcterms:created xsi:type="dcterms:W3CDTF">2022-03-10T11:48:40Z</dcterms:created>
  <dcterms:modified xsi:type="dcterms:W3CDTF">2024-07-01T13:12:40Z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fdd986-87d9-48c6-acda-407b1ab5fef0_Enabled">
    <vt:lpwstr>true</vt:lpwstr>
  </property>
  <property fmtid="{D5CDD505-2E9C-101B-9397-08002B2CF9AE}" pid="3" name="MSIP_Label_74fdd986-87d9-48c6-acda-407b1ab5fef0_SetDate">
    <vt:lpwstr>2024-07-01T13:06:55Z</vt:lpwstr>
  </property>
  <property fmtid="{D5CDD505-2E9C-101B-9397-08002B2CF9AE}" pid="4" name="MSIP_Label_74fdd986-87d9-48c6-acda-407b1ab5fef0_Method">
    <vt:lpwstr>Standard</vt:lpwstr>
  </property>
  <property fmtid="{D5CDD505-2E9C-101B-9397-08002B2CF9AE}" pid="5" name="MSIP_Label_74fdd986-87d9-48c6-acda-407b1ab5fef0_Name">
    <vt:lpwstr>NICHT KLASSIFIZIERT</vt:lpwstr>
  </property>
  <property fmtid="{D5CDD505-2E9C-101B-9397-08002B2CF9AE}" pid="6" name="MSIP_Label_74fdd986-87d9-48c6-acda-407b1ab5fef0_SiteId">
    <vt:lpwstr>cb96f99a-a111-42d7-9f65-e111197ba4bb</vt:lpwstr>
  </property>
  <property fmtid="{D5CDD505-2E9C-101B-9397-08002B2CF9AE}" pid="7" name="MSIP_Label_74fdd986-87d9-48c6-acda-407b1ab5fef0_ActionId">
    <vt:lpwstr>83efa6ab-00e8-4387-9edb-e267fd609f46</vt:lpwstr>
  </property>
  <property fmtid="{D5CDD505-2E9C-101B-9397-08002B2CF9AE}" pid="8" name="MSIP_Label_74fdd986-87d9-48c6-acda-407b1ab5fef0_ContentBits">
    <vt:lpwstr>0</vt:lpwstr>
  </property>
</Properties>
</file>