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axisgruppe_WA\11_WF_Lögerterberg_neu_2022\"/>
    </mc:Choice>
  </mc:AlternateContent>
  <xr:revisionPtr revIDLastSave="0" documentId="13_ncr:1_{BCB68A72-7E8C-4389-B27C-C3AC8B916FD8}" xr6:coauthVersionLast="47" xr6:coauthVersionMax="47" xr10:uidLastSave="{00000000-0000-0000-0000-000000000000}"/>
  <bookViews>
    <workbookView xWindow="-120" yWindow="-120" windowWidth="29040" windowHeight="17520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6" l="1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2" i="5" l="1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6" l="1"/>
  <c r="O30" i="6"/>
  <c r="D30" i="6"/>
  <c r="P30" i="6"/>
  <c r="R30" i="6"/>
  <c r="E30" i="6"/>
  <c r="Q30" i="6"/>
  <c r="F30" i="6"/>
  <c r="G30" i="6"/>
  <c r="S30" i="6"/>
  <c r="H30" i="6"/>
  <c r="I30" i="6"/>
  <c r="J30" i="6"/>
  <c r="K30" i="6"/>
  <c r="L30" i="6"/>
  <c r="N30" i="6"/>
  <c r="M30" i="6"/>
  <c r="J31" i="6"/>
  <c r="K31" i="6"/>
  <c r="L31" i="6"/>
  <c r="M31" i="6"/>
  <c r="N31" i="6"/>
  <c r="C31" i="6"/>
  <c r="O31" i="6"/>
  <c r="D31" i="6"/>
  <c r="P31" i="6"/>
  <c r="E31" i="6"/>
  <c r="Q31" i="6"/>
  <c r="I31" i="6"/>
  <c r="F31" i="6"/>
  <c r="R31" i="6"/>
  <c r="G31" i="6"/>
  <c r="S31" i="6"/>
  <c r="H31" i="6"/>
  <c r="C31" i="5"/>
  <c r="O31" i="5"/>
  <c r="Q31" i="5"/>
  <c r="D31" i="5"/>
  <c r="P31" i="5"/>
  <c r="E31" i="5"/>
  <c r="F31" i="5"/>
  <c r="R31" i="5"/>
  <c r="G31" i="5"/>
  <c r="S31" i="5"/>
  <c r="H31" i="5"/>
  <c r="I31" i="5"/>
  <c r="J31" i="5"/>
  <c r="N31" i="5"/>
  <c r="K31" i="5"/>
  <c r="L31" i="5"/>
  <c r="M31" i="5"/>
  <c r="C30" i="5"/>
  <c r="O30" i="5"/>
  <c r="D30" i="5"/>
  <c r="P30" i="5"/>
  <c r="E30" i="5"/>
  <c r="Q30" i="5"/>
  <c r="F30" i="5"/>
  <c r="R30" i="5"/>
  <c r="G30" i="5"/>
  <c r="S30" i="5"/>
  <c r="H30" i="5"/>
  <c r="L30" i="5"/>
  <c r="I30" i="5"/>
  <c r="N30" i="5"/>
  <c r="J30" i="5"/>
  <c r="K30" i="5"/>
  <c r="M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<sst xmlns="http://schemas.openxmlformats.org/spreadsheetml/2006/main" count="154" uniqueCount="51">
  <si>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</si>
  <si>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</si>
  <si>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</si>
  <si>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</si>
  <si>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</si>
  <si>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</si>
  <si>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</si>
  <si>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</si>
  <si>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</si>
  <si>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</si>
  <si>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</si>
  <si>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</si>
  <si>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</si>
  <si>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</si>
  <si>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</si>
  <si>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</si>
  <si>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</si>
  <si>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</si>
  <si>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</si>
  <si>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</si>
  <si>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</si>
  <si>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</si>
  <si>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</si>
  <si>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</si>
  <si>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</si>
  <si>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</si>
  <si>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</si>
  <si>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</si>
  <si>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</si>
  <si>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</si>
  <si>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</si>
  <si>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</si>
  <si>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</si>
  <si>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</si>
  <si>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</si>
  <si>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</si>
  <si>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</si>
  <si>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</si>
  <si>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</si>
  <si>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</si>
  <si>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</si>
  <si>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</si>
  <si>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</si>
  <si>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</si>
  <si>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</si>
  <si>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</si>
  <si>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</si>
  <si>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</si>
  <si>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</si>
  <si>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</si>
  <si>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>Lögerterberg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</si>
</sst>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sheetPr>
    <pageSetUpPr fitToPage="1"/>
  </sheetPr>
  <dimension ref="A1:U61"/>
  <sheetViews>
    <sheetView tabSelected="1" zoomScale="90" zoomScaleNormal="90" workbookViewId="0">
      <selection activeCell="B4" sqref="B4"/>
    </sheetView>
  </sheetViews>
  <sheetFormatPr baseColWidth="10" defaultColWidth="11" defaultRowHeight="15.75" x14ac:dyDescent="0.25"/>
  <cols>
    <col min="1" max="1" width="17.75" style="12" customWidth="1"/>
    <col min="2" max="2" width="12" style="12" customWidth="1"/>
    <col min="3" max="20" width="11" style="12"/>
    <col min="21" max="21" width="17.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50</v>
      </c>
    </row>
    <row r="4" spans="1:19" x14ac:dyDescent="0.25">
      <c r="A4" s="13" t="s">
        <v>16</v>
      </c>
      <c r="B4" s="28"/>
    </row>
    <row r="5" spans="1:19" x14ac:dyDescent="0.25">
      <c r="A5" s="13" t="s">
        <v>17</v>
      </c>
      <c r="B5" s="10"/>
    </row>
    <row r="6" spans="1:19" x14ac:dyDescent="0.25">
      <c r="A6" s="13" t="s">
        <v>18</v>
      </c>
      <c r="B6" s="6">
        <v>0.26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25">
      <c r="A9" s="7">
        <v>10</v>
      </c>
      <c r="B9" s="7">
        <v>0.05</v>
      </c>
      <c r="C9" s="7"/>
      <c r="D9" s="7"/>
      <c r="E9" s="7"/>
      <c r="F9" s="7"/>
      <c r="G9" s="7"/>
      <c r="H9" s="7"/>
      <c r="I9" s="7">
        <v>0</v>
      </c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</v>
      </c>
      <c r="C10" s="8"/>
      <c r="D10" s="8"/>
      <c r="E10" s="8"/>
      <c r="F10" s="8"/>
      <c r="G10" s="8"/>
      <c r="H10" s="8"/>
      <c r="I10" s="8">
        <v>7</v>
      </c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0.2</v>
      </c>
      <c r="C11" s="8"/>
      <c r="D11" s="8"/>
      <c r="E11" s="8"/>
      <c r="F11" s="8"/>
      <c r="G11" s="8"/>
      <c r="H11" s="8"/>
      <c r="I11" s="8">
        <v>4</v>
      </c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22</v>
      </c>
      <c r="B12" s="8">
        <v>0.3</v>
      </c>
      <c r="C12" s="8"/>
      <c r="D12" s="8"/>
      <c r="E12" s="8"/>
      <c r="F12" s="8"/>
      <c r="G12" s="8"/>
      <c r="H12" s="8"/>
      <c r="I12" s="8">
        <v>1</v>
      </c>
      <c r="J12" s="8">
        <v>1</v>
      </c>
      <c r="K12" s="8"/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26</v>
      </c>
      <c r="B13" s="8">
        <v>0.5</v>
      </c>
      <c r="C13" s="8"/>
      <c r="D13" s="8"/>
      <c r="E13" s="8"/>
      <c r="F13" s="8"/>
      <c r="G13" s="8"/>
      <c r="H13" s="8"/>
      <c r="I13" s="8">
        <v>1</v>
      </c>
      <c r="J13" s="8"/>
      <c r="K13" s="8"/>
      <c r="L13" s="8"/>
      <c r="M13" s="8"/>
      <c r="N13" s="8"/>
      <c r="O13" s="8"/>
      <c r="P13" s="8"/>
      <c r="Q13" s="8"/>
      <c r="R13" s="8"/>
      <c r="S13" s="8">
        <v>1</v>
      </c>
    </row>
    <row r="14" spans="1:19" x14ac:dyDescent="0.25">
      <c r="A14" s="8">
        <v>30</v>
      </c>
      <c r="B14" s="8">
        <v>0.7</v>
      </c>
      <c r="C14" s="8"/>
      <c r="D14" s="8"/>
      <c r="E14" s="8"/>
      <c r="F14" s="8"/>
      <c r="G14" s="8"/>
      <c r="H14" s="8"/>
      <c r="I14" s="8">
        <v>2</v>
      </c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8">
        <v>0.9</v>
      </c>
      <c r="C15" s="8"/>
      <c r="D15" s="8"/>
      <c r="E15" s="8"/>
      <c r="F15" s="8"/>
      <c r="G15" s="8"/>
      <c r="H15" s="8"/>
      <c r="I15" s="8">
        <v>3</v>
      </c>
      <c r="J15" s="8">
        <v>1</v>
      </c>
      <c r="K15" s="8"/>
      <c r="L15" s="8"/>
      <c r="M15" s="8">
        <v>1</v>
      </c>
      <c r="N15" s="8"/>
      <c r="O15" s="8">
        <v>1</v>
      </c>
      <c r="P15" s="8"/>
      <c r="Q15" s="8"/>
      <c r="R15" s="8"/>
      <c r="S15" s="8"/>
    </row>
    <row r="16" spans="1:19" x14ac:dyDescent="0.25">
      <c r="A16" s="8">
        <v>38</v>
      </c>
      <c r="B16" s="8">
        <v>1.2</v>
      </c>
      <c r="C16" s="8"/>
      <c r="D16" s="8"/>
      <c r="E16" s="8"/>
      <c r="F16" s="8"/>
      <c r="G16" s="8"/>
      <c r="H16" s="8"/>
      <c r="I16" s="8">
        <v>6</v>
      </c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</v>
      </c>
      <c r="C17" s="8"/>
      <c r="D17" s="8"/>
      <c r="E17" s="8"/>
      <c r="F17" s="8"/>
      <c r="G17" s="8"/>
      <c r="H17" s="8"/>
      <c r="I17" s="8">
        <v>2</v>
      </c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1.8</v>
      </c>
      <c r="C18" s="8"/>
      <c r="D18" s="8"/>
      <c r="E18" s="8"/>
      <c r="F18" s="8"/>
      <c r="G18" s="8"/>
      <c r="H18" s="8"/>
      <c r="I18" s="8">
        <v>6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2.2000000000000002</v>
      </c>
      <c r="C19" s="8"/>
      <c r="D19" s="8"/>
      <c r="E19" s="8"/>
      <c r="F19" s="8"/>
      <c r="G19" s="8"/>
      <c r="H19" s="8"/>
      <c r="I19" s="8">
        <v>4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2.6</v>
      </c>
      <c r="C20" s="8"/>
      <c r="D20" s="8"/>
      <c r="E20" s="8"/>
      <c r="F20" s="8"/>
      <c r="G20" s="8"/>
      <c r="H20" s="8"/>
      <c r="I20" s="8">
        <v>1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3.4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3.9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4.4000000000000004</v>
      </c>
      <c r="C24" s="8"/>
      <c r="D24" s="8"/>
      <c r="E24" s="8"/>
      <c r="F24" s="8"/>
      <c r="G24" s="8"/>
      <c r="H24" s="8"/>
      <c r="I24" s="8">
        <v>1</v>
      </c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4.9000000000000004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5.4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6.6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7.2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7.9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8.6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0</v>
      </c>
      <c r="D54" s="12">
        <f t="shared" ref="D54:S54" si="0">SUM(D9:D51)</f>
        <v>0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38</v>
      </c>
      <c r="J54" s="12">
        <f t="shared" si="0"/>
        <v>2</v>
      </c>
      <c r="K54" s="12">
        <f t="shared" si="0"/>
        <v>0</v>
      </c>
      <c r="L54" s="12">
        <f t="shared" si="0"/>
        <v>0</v>
      </c>
      <c r="M54" s="12">
        <f t="shared" si="0"/>
        <v>1</v>
      </c>
      <c r="N54" s="12">
        <f t="shared" si="0"/>
        <v>0</v>
      </c>
      <c r="O54" s="12">
        <f t="shared" si="0"/>
        <v>1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1</v>
      </c>
      <c r="T54" s="13">
        <f>SUM(C54:S54)</f>
        <v>43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0</v>
      </c>
      <c r="D55" s="20">
        <f t="shared" ref="D55:S55" si="3">ROUND(D54/$B$6, 1)</f>
        <v>0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146.19999999999999</v>
      </c>
      <c r="J55" s="20">
        <f t="shared" si="3"/>
        <v>7.7</v>
      </c>
      <c r="K55" s="20">
        <f t="shared" si="3"/>
        <v>0</v>
      </c>
      <c r="L55" s="20">
        <f t="shared" si="3"/>
        <v>0</v>
      </c>
      <c r="M55" s="20">
        <f t="shared" si="3"/>
        <v>3.8</v>
      </c>
      <c r="N55" s="20">
        <f t="shared" si="3"/>
        <v>0</v>
      </c>
      <c r="O55" s="20">
        <f t="shared" si="3"/>
        <v>3.8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3.8</v>
      </c>
      <c r="T55" s="21">
        <f>ROUND(SUM(C55:S55),0)</f>
        <v>165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0</v>
      </c>
      <c r="D56" s="22">
        <f>ROUND('Berechnungen Grundflaeche'!D53, 2)</f>
        <v>0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4.07</v>
      </c>
      <c r="J56" s="22">
        <f>ROUND('Berechnungen Grundflaeche'!J53, 2)</f>
        <v>0.13</v>
      </c>
      <c r="K56" s="22">
        <f>ROUND('Berechnungen Grundflaeche'!K53, 2)</f>
        <v>0</v>
      </c>
      <c r="L56" s="22">
        <f>ROUND('Berechnungen Grundflaeche'!L53, 2)</f>
        <v>0</v>
      </c>
      <c r="M56" s="22">
        <f>ROUND('Berechnungen Grundflaeche'!M53, 2)</f>
        <v>0.09</v>
      </c>
      <c r="N56" s="22">
        <f>ROUND('Berechnungen Grundflaeche'!N53, 2)</f>
        <v>0</v>
      </c>
      <c r="O56" s="22">
        <f>ROUND('Berechnungen Grundflaeche'!O53, 2)</f>
        <v>0.09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0.05</v>
      </c>
      <c r="T56" s="23">
        <f>ROUND('Berechnungen Grundflaeche'!T53,1)</f>
        <v>4.4000000000000004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0</v>
      </c>
      <c r="D57" s="22">
        <f>ROUND('Berechnungen Grundflaeche'!D54, 2)</f>
        <v>0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15.65</v>
      </c>
      <c r="J57" s="22">
        <f>ROUND('Berechnungen Grundflaeche'!J54, 2)</f>
        <v>0.5</v>
      </c>
      <c r="K57" s="22">
        <f>ROUND('Berechnungen Grundflaeche'!K54, 2)</f>
        <v>0</v>
      </c>
      <c r="L57" s="22">
        <f>ROUND('Berechnungen Grundflaeche'!L54, 2)</f>
        <v>0</v>
      </c>
      <c r="M57" s="22">
        <f>ROUND('Berechnungen Grundflaeche'!M54, 2)</f>
        <v>0.35</v>
      </c>
      <c r="N57" s="22">
        <f>ROUND('Berechnungen Grundflaeche'!N54, 2)</f>
        <v>0</v>
      </c>
      <c r="O57" s="22">
        <f>ROUND('Berechnungen Grundflaeche'!O54, 2)</f>
        <v>0.35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0.2</v>
      </c>
      <c r="T57" s="23">
        <f>ROUND('Berechnungen Grundflaeche'!T54, 1)</f>
        <v>17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0</v>
      </c>
      <c r="D58" s="24">
        <f>ROUND(100 * 'Berechnungen Grundflaeche'!D55,0)</f>
        <v>0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92</v>
      </c>
      <c r="J58" s="24">
        <f>ROUND(100 * 'Berechnungen Grundflaeche'!J55,0)</f>
        <v>3</v>
      </c>
      <c r="K58" s="24">
        <f>ROUND(100 * 'Berechnungen Grundflaeche'!K55,0)</f>
        <v>0</v>
      </c>
      <c r="L58" s="24">
        <f>ROUND(100 * 'Berechnungen Grundflaeche'!L55,0)</f>
        <v>0</v>
      </c>
      <c r="M58" s="24">
        <f>ROUND(100 * 'Berechnungen Grundflaeche'!M55,0)</f>
        <v>2</v>
      </c>
      <c r="N58" s="24">
        <f>ROUND(100 * 'Berechnungen Grundflaeche'!N55,0)</f>
        <v>0</v>
      </c>
      <c r="O58" s="24">
        <f>ROUND(100 * 'Berechnungen Grundflaeche'!O55,0)</f>
        <v>2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1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0</v>
      </c>
      <c r="D59" s="26">
        <f>ROUND('Berechnungen Vorrat'!D53, 1)</f>
        <v>0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43.2</v>
      </c>
      <c r="J59" s="26">
        <f>ROUND('Berechnungen Vorrat'!J53, 1)</f>
        <v>1.2</v>
      </c>
      <c r="K59" s="26">
        <f>ROUND('Berechnungen Vorrat'!K53, 1)</f>
        <v>0</v>
      </c>
      <c r="L59" s="26">
        <f>ROUND('Berechnungen Vorrat'!L53, 1)</f>
        <v>0</v>
      </c>
      <c r="M59" s="26">
        <f>ROUND('Berechnungen Vorrat'!M53, 1)</f>
        <v>0.9</v>
      </c>
      <c r="N59" s="26">
        <f>ROUND('Berechnungen Vorrat'!N53, 1)</f>
        <v>0</v>
      </c>
      <c r="O59" s="26">
        <f>ROUND('Berechnungen Vorrat'!O53, 1)</f>
        <v>0.9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0.5</v>
      </c>
      <c r="T59" s="27">
        <f>ROUND('Berechnungen Vorrat'!T53, 0)</f>
        <v>47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0</v>
      </c>
      <c r="D60" s="26">
        <f>ROUND('Berechnungen Vorrat'!D54, 1)</f>
        <v>0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166.2</v>
      </c>
      <c r="J60" s="26">
        <f>ROUND('Berechnungen Vorrat'!J54, 1)</f>
        <v>4.5999999999999996</v>
      </c>
      <c r="K60" s="26">
        <f>ROUND('Berechnungen Vorrat'!K54, 1)</f>
        <v>0</v>
      </c>
      <c r="L60" s="26">
        <f>ROUND('Berechnungen Vorrat'!L54, 1)</f>
        <v>0</v>
      </c>
      <c r="M60" s="26">
        <f>ROUND('Berechnungen Vorrat'!M54, 1)</f>
        <v>3.5</v>
      </c>
      <c r="N60" s="26">
        <f>ROUND('Berechnungen Vorrat'!N54, 1)</f>
        <v>0</v>
      </c>
      <c r="O60" s="26">
        <f>ROUND('Berechnungen Vorrat'!O54, 1)</f>
        <v>3.5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1.9</v>
      </c>
      <c r="T60" s="27">
        <f>ROUND('Berechnungen Vorrat'!T54, 0)</f>
        <v>180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0</v>
      </c>
      <c r="D61" s="24">
        <f>ROUND(100 * 'Berechnungen Vorrat'!D55, 0)</f>
        <v>0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93</v>
      </c>
      <c r="J61" s="24">
        <f>ROUND(100 * 'Berechnungen Vorrat'!J55, 0)</f>
        <v>3</v>
      </c>
      <c r="K61" s="24">
        <f>ROUND(100 * 'Berechnungen Vorrat'!K55, 0)</f>
        <v>0</v>
      </c>
      <c r="L61" s="24">
        <f>ROUND(100 * 'Berechnungen Vorrat'!L55, 0)</f>
        <v>0</v>
      </c>
      <c r="M61" s="24">
        <f>ROUND(100 * 'Berechnungen Vorrat'!M55, 0)</f>
        <v>2</v>
      </c>
      <c r="N61" s="24">
        <f>ROUND(100 * 'Berechnungen Vorrat'!N55, 0)</f>
        <v>0</v>
      </c>
      <c r="O61" s="24">
        <f>ROUND(100 * 'Berechnungen Vorrat'!O55, 0)</f>
        <v>2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1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31496062992125984" right="0.31496062992125984" top="0.39370078740157483" bottom="0.39370078740157483" header="0.31496062992125984" footer="0.31496062992125984"/>
  <pageSetup paperSize="9" scale="5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0.26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Kluppierungsprotokoll!C9/$B$6</f>
        <v>0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0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Kluppierungsprotokoll!C10/$B$6</f>
        <v>0</v>
      </c>
      <c r="D10" s="8">
        <f>Kluppierungsprotokoll!D10/$B$6</f>
        <v>0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26.923076923076923</v>
      </c>
      <c r="J10" s="8">
        <f>Kluppierungsprotokoll!J10/$B$6</f>
        <v>0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Kluppierungsprotokoll!C11/$B$6</f>
        <v>0</v>
      </c>
      <c r="D11" s="8">
        <f>Kluppierungsprotokoll!D11/$B$6</f>
        <v>0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15.384615384615383</v>
      </c>
      <c r="J11" s="8">
        <f>Kluppierungsprotokoll!J11/$B$6</f>
        <v>0</v>
      </c>
      <c r="K11" s="8">
        <f>Kluppierungsprotokoll!K11/$B$6</f>
        <v>0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Kluppierungsprotokoll!C12/$B$6</f>
        <v>0</v>
      </c>
      <c r="D12" s="8">
        <f>Kluppierungsprotokoll!D12/$B$6</f>
        <v>0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3.8461538461538458</v>
      </c>
      <c r="J12" s="8">
        <f>Kluppierungsprotokoll!J12/$B$6</f>
        <v>3.8461538461538458</v>
      </c>
      <c r="K12" s="8">
        <f>Kluppierungsprotokoll!K12/$B$6</f>
        <v>0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Kluppierungsprotokoll!C13/$B$6</f>
        <v>0</v>
      </c>
      <c r="D13" s="8">
        <f>Kluppierungsprotokoll!D13/$B$6</f>
        <v>0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3.8461538461538458</v>
      </c>
      <c r="J13" s="8">
        <f>Kluppierungsprotokoll!J13/$B$6</f>
        <v>0</v>
      </c>
      <c r="K13" s="8">
        <f>Kluppierungsprotokoll!K13/$B$6</f>
        <v>0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3.8461538461538458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Kluppierungsprotokoll!C14/$B$6</f>
        <v>0</v>
      </c>
      <c r="D14" s="8">
        <f>Kluppierungsprotokoll!D14/$B$6</f>
        <v>0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7.6923076923076916</v>
      </c>
      <c r="J14" s="8">
        <f>Kluppierungsprotokoll!J14/$B$6</f>
        <v>0</v>
      </c>
      <c r="K14" s="8">
        <f>Kluppierungsprotokoll!K14/$B$6</f>
        <v>0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Kluppierungsprotokoll!C15/$B$6</f>
        <v>0</v>
      </c>
      <c r="D15" s="8">
        <f>Kluppierungsprotokoll!D15/$B$6</f>
        <v>0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11.538461538461538</v>
      </c>
      <c r="J15" s="8">
        <f>Kluppierungsprotokoll!J15/$B$6</f>
        <v>3.8461538461538458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3.8461538461538458</v>
      </c>
      <c r="N15" s="8">
        <f>Kluppierungsprotokoll!N15/$B$6</f>
        <v>0</v>
      </c>
      <c r="O15" s="8">
        <f>Kluppierungsprotokoll!O15/$B$6</f>
        <v>3.8461538461538458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Kluppierungsprotokoll!C16/$B$6</f>
        <v>0</v>
      </c>
      <c r="D16" s="8">
        <f>Kluppierungsprotokoll!D16/$B$6</f>
        <v>0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23.076923076923077</v>
      </c>
      <c r="J16" s="8">
        <f>Kluppierungsprotokoll!J16/$B$6</f>
        <v>0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Kluppierungsprotokoll!C17/$B$6</f>
        <v>0</v>
      </c>
      <c r="D17" s="8">
        <f>Kluppierungsprotokoll!D17/$B$6</f>
        <v>0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7.6923076923076916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Kluppierungsprotokoll!C18/$B$6</f>
        <v>0</v>
      </c>
      <c r="D18" s="8">
        <f>Kluppierungsprotokoll!D18/$B$6</f>
        <v>0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23.076923076923077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Kluppierungsprotokoll!C19/$B$6</f>
        <v>0</v>
      </c>
      <c r="D19" s="8">
        <f>Kluppierungsprotokoll!D19/$B$6</f>
        <v>0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15.384615384615383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Kluppierungsprotokoll!C20/$B$6</f>
        <v>0</v>
      </c>
      <c r="D20" s="8">
        <f>Kluppierungsprotokoll!D20/$B$6</f>
        <v>0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3.8461538461538458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Kluppierungsprotokoll!C21/$B$6</f>
        <v>0</v>
      </c>
      <c r="D21" s="8">
        <f>Kluppierungsprotokoll!D21/$B$6</f>
        <v>0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Kluppierungsprotokoll!C22/$B$6</f>
        <v>0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Kluppierungsprotokoll!C23/$B$6</f>
        <v>0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3.8461538461538458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0.26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Kluppierungsprotokoll!C9*($A9/200)^2*PI()</f>
        <v>0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Kluppierungsprotokoll!C10*($A10/200)^2*PI()</f>
        <v>0</v>
      </c>
      <c r="D10" s="8">
        <f>Kluppierungsprotokoll!D10*($A10/200)^2*PI()</f>
        <v>0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0.10775662801812992</v>
      </c>
      <c r="J10" s="8">
        <f>Kluppierungsprotokoll!J10*($A10/200)^2*PI()</f>
        <v>0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Kluppierungsprotokoll!C11*($A11/200)^2*PI()</f>
        <v>0</v>
      </c>
      <c r="D11" s="8">
        <f>Kluppierungsprotokoll!D11*($A11/200)^2*PI()</f>
        <v>0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0.10178760197630929</v>
      </c>
      <c r="J11" s="8">
        <f>Kluppierungsprotokoll!J11*($A11/200)^2*PI()</f>
        <v>0</v>
      </c>
      <c r="K11" s="8">
        <f>Kluppierungsprotokoll!K11*($A11/200)^2*PI()</f>
        <v>0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Kluppierungsprotokoll!C12*($A12/200)^2*PI()</f>
        <v>0</v>
      </c>
      <c r="D12" s="8">
        <f>Kluppierungsprotokoll!D12*($A12/200)^2*PI()</f>
        <v>0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3.8013271108436497E-2</v>
      </c>
      <c r="J12" s="8">
        <f>Kluppierungsprotokoll!J12*($A12/200)^2*PI()</f>
        <v>3.8013271108436497E-2</v>
      </c>
      <c r="K12" s="8">
        <f>Kluppierungsprotokoll!K12*($A12/200)^2*PI()</f>
        <v>0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Kluppierungsprotokoll!C13*($A13/200)^2*PI()</f>
        <v>0</v>
      </c>
      <c r="D13" s="8">
        <f>Kluppierungsprotokoll!D13*($A13/200)^2*PI()</f>
        <v>0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5.3092915845667513E-2</v>
      </c>
      <c r="J13" s="8">
        <f>Kluppierungsprotokoll!J13*($A13/200)^2*PI()</f>
        <v>0</v>
      </c>
      <c r="K13" s="8">
        <f>Kluppierungsprotokoll!K13*($A13/200)^2*PI()</f>
        <v>0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5.3092915845667513E-2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Kluppierungsprotokoll!C14*($A14/200)^2*PI()</f>
        <v>0</v>
      </c>
      <c r="D14" s="8">
        <f>Kluppierungsprotokoll!D14*($A14/200)^2*PI()</f>
        <v>0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0.1413716694115407</v>
      </c>
      <c r="J14" s="8">
        <f>Kluppierungsprotokoll!J14*($A14/200)^2*PI()</f>
        <v>0</v>
      </c>
      <c r="K14" s="8">
        <f>Kluppierungsprotokoll!K14*($A14/200)^2*PI()</f>
        <v>0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Kluppierungsprotokoll!C15*($A15/200)^2*PI()</f>
        <v>0</v>
      </c>
      <c r="D15" s="8">
        <f>Kluppierungsprotokoll!D15*($A15/200)^2*PI()</f>
        <v>0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0.27237608306623512</v>
      </c>
      <c r="J15" s="8">
        <f>Kluppierungsprotokoll!J15*($A15/200)^2*PI()</f>
        <v>9.0792027688745044E-2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9.0792027688745044E-2</v>
      </c>
      <c r="N15" s="8">
        <f>Kluppierungsprotokoll!N15*($A15/200)^2*PI()</f>
        <v>0</v>
      </c>
      <c r="O15" s="8">
        <f>Kluppierungsprotokoll!O15*($A15/200)^2*PI()</f>
        <v>9.0792027688745044E-2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Kluppierungsprotokoll!C16*($A16/200)^2*PI()</f>
        <v>0</v>
      </c>
      <c r="D16" s="8">
        <f>Kluppierungsprotokoll!D16*($A16/200)^2*PI()</f>
        <v>0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0.68046896876754925</v>
      </c>
      <c r="J16" s="8">
        <f>Kluppierungsprotokoll!J16*($A16/200)^2*PI()</f>
        <v>0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Kluppierungsprotokoll!C17*($A17/200)^2*PI()</f>
        <v>0</v>
      </c>
      <c r="D17" s="8">
        <f>Kluppierungsprotokoll!D17*($A17/200)^2*PI()</f>
        <v>0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0.27708847204661974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Kluppierungsprotokoll!C18*($A18/200)^2*PI()</f>
        <v>0</v>
      </c>
      <c r="D18" s="8">
        <f>Kluppierungsprotokoll!D18*($A18/200)^2*PI()</f>
        <v>0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0.9971415082494004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Kluppierungsprotokoll!C19*($A19/200)^2*PI()</f>
        <v>0</v>
      </c>
      <c r="D19" s="8">
        <f>Kluppierungsprotokoll!D19*($A19/200)^2*PI()</f>
        <v>0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0.78539816339744828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Kluppierungsprotokoll!C20*($A20/200)^2*PI()</f>
        <v>0</v>
      </c>
      <c r="D20" s="8">
        <f>Kluppierungsprotokoll!D20*($A20/200)^2*PI()</f>
        <v>0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0.22902210444669593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Kluppierungsprotokoll!C21*($A21/200)^2*PI()</f>
        <v>0</v>
      </c>
      <c r="D21" s="8">
        <f>Kluppierungsprotokoll!D21*($A21/200)^2*PI()</f>
        <v>0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Kluppierungsprotokoll!C22*($A22/200)^2*PI()</f>
        <v>0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Kluppierungsprotokoll!C23*($A23/200)^2*PI()</f>
        <v>0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0.38484510006474959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0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4.0683624863987822</v>
      </c>
      <c r="J53">
        <f t="shared" si="0"/>
        <v>0.12880529879718156</v>
      </c>
      <c r="K53">
        <f t="shared" si="0"/>
        <v>0</v>
      </c>
      <c r="L53">
        <f t="shared" si="0"/>
        <v>0</v>
      </c>
      <c r="M53">
        <f t="shared" si="0"/>
        <v>9.0792027688745044E-2</v>
      </c>
      <c r="N53">
        <f t="shared" si="0"/>
        <v>0</v>
      </c>
      <c r="O53">
        <f t="shared" si="0"/>
        <v>9.0792027688745044E-2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5.3092915845667513E-2</v>
      </c>
      <c r="T53">
        <f>SUM(C53:S53)</f>
        <v>4.431844756419121</v>
      </c>
    </row>
    <row r="54" spans="1:20" x14ac:dyDescent="0.25">
      <c r="A54" t="s">
        <v>24</v>
      </c>
      <c r="B54" t="s">
        <v>26</v>
      </c>
      <c r="C54">
        <f>C53/$B$6</f>
        <v>0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15.6475480246107</v>
      </c>
      <c r="J54">
        <f t="shared" si="1"/>
        <v>0.49540499537377519</v>
      </c>
      <c r="K54">
        <f t="shared" si="1"/>
        <v>0</v>
      </c>
      <c r="L54">
        <f t="shared" si="1"/>
        <v>0</v>
      </c>
      <c r="M54">
        <f t="shared" si="1"/>
        <v>0.34920010649517325</v>
      </c>
      <c r="N54">
        <f t="shared" si="1"/>
        <v>0</v>
      </c>
      <c r="O54">
        <f t="shared" si="1"/>
        <v>0.34920010649517325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0.20420352248333659</v>
      </c>
      <c r="T54">
        <f>SUM(C54:S54)</f>
        <v>17.045556755458154</v>
      </c>
    </row>
    <row r="55" spans="1:20" x14ac:dyDescent="0.25">
      <c r="A55" t="s">
        <v>24</v>
      </c>
      <c r="B55" t="s">
        <v>31</v>
      </c>
      <c r="C55">
        <f>C54/$T54</f>
        <v>0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0.91798397958460354</v>
      </c>
      <c r="J55">
        <f t="shared" si="2"/>
        <v>2.9063585454029928E-2</v>
      </c>
      <c r="K55">
        <f t="shared" si="2"/>
        <v>0</v>
      </c>
      <c r="L55">
        <f t="shared" si="2"/>
        <v>0</v>
      </c>
      <c r="M55">
        <f t="shared" si="2"/>
        <v>2.0486283405401585E-2</v>
      </c>
      <c r="N55">
        <f t="shared" si="2"/>
        <v>0</v>
      </c>
      <c r="O55">
        <f t="shared" si="2"/>
        <v>2.0486283405401585E-2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1.1979868150563556E-2</v>
      </c>
      <c r="T55">
        <f>SUM(C55:S55)</f>
        <v>1.0000000000000002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0.26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Kluppierungsprotokoll!C9*$B9</f>
        <v>0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Kluppierungsprotokoll!C10*$B10</f>
        <v>0</v>
      </c>
      <c r="D10" s="8">
        <f>Kluppierungsprotokoll!D10*$B10</f>
        <v>0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0.70000000000000007</v>
      </c>
      <c r="J10" s="8">
        <f>Kluppierungsprotokoll!J10*$B10</f>
        <v>0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Kluppierungsprotokoll!C11*$B11</f>
        <v>0</v>
      </c>
      <c r="D11" s="8">
        <f>Kluppierungsprotokoll!D11*$B11</f>
        <v>0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0.8</v>
      </c>
      <c r="J11" s="8">
        <f>Kluppierungsprotokoll!J11*$B11</f>
        <v>0</v>
      </c>
      <c r="K11" s="8">
        <f>Kluppierungsprotokoll!K11*$B11</f>
        <v>0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Kluppierungsprotokoll!C12*$B12</f>
        <v>0</v>
      </c>
      <c r="D12" s="8">
        <f>Kluppierungsprotokoll!D12*$B12</f>
        <v>0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0.3</v>
      </c>
      <c r="J12" s="8">
        <f>Kluppierungsprotokoll!J12*$B12</f>
        <v>0.3</v>
      </c>
      <c r="K12" s="8">
        <f>Kluppierungsprotokoll!K12*$B12</f>
        <v>0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Kluppierungsprotokoll!C13*$B13</f>
        <v>0</v>
      </c>
      <c r="D13" s="8">
        <f>Kluppierungsprotokoll!D13*$B13</f>
        <v>0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0.5</v>
      </c>
      <c r="J13" s="8">
        <f>Kluppierungsprotokoll!J13*$B13</f>
        <v>0</v>
      </c>
      <c r="K13" s="8">
        <f>Kluppierungsprotokoll!K13*$B13</f>
        <v>0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0.5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Kluppierungsprotokoll!C14*$B14</f>
        <v>0</v>
      </c>
      <c r="D14" s="8">
        <f>Kluppierungsprotokoll!D14*$B14</f>
        <v>0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1.4</v>
      </c>
      <c r="J14" s="8">
        <f>Kluppierungsprotokoll!J14*$B14</f>
        <v>0</v>
      </c>
      <c r="K14" s="8">
        <f>Kluppierungsprotokoll!K14*$B14</f>
        <v>0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Kluppierungsprotokoll!C15*$B15</f>
        <v>0</v>
      </c>
      <c r="D15" s="8">
        <f>Kluppierungsprotokoll!D15*$B15</f>
        <v>0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2.7</v>
      </c>
      <c r="J15" s="8">
        <f>Kluppierungsprotokoll!J15*$B15</f>
        <v>0.9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0.9</v>
      </c>
      <c r="N15" s="8">
        <f>Kluppierungsprotokoll!N15*$B15</f>
        <v>0</v>
      </c>
      <c r="O15" s="8">
        <f>Kluppierungsprotokoll!O15*$B15</f>
        <v>0.9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Kluppierungsprotokoll!C16*$B16</f>
        <v>0</v>
      </c>
      <c r="D16" s="8">
        <f>Kluppierungsprotokoll!D16*$B16</f>
        <v>0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7.1999999999999993</v>
      </c>
      <c r="J16" s="8">
        <f>Kluppierungsprotokoll!J16*$B16</f>
        <v>0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Kluppierungsprotokoll!C17*$B17</f>
        <v>0</v>
      </c>
      <c r="D17" s="8">
        <f>Kluppierungsprotokoll!D17*$B17</f>
        <v>0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3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Kluppierungsprotokoll!C18*$B18</f>
        <v>0</v>
      </c>
      <c r="D18" s="8">
        <f>Kluppierungsprotokoll!D18*$B18</f>
        <v>0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10.8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Kluppierungsprotokoll!C19*$B19</f>
        <v>0</v>
      </c>
      <c r="D19" s="8">
        <f>Kluppierungsprotokoll!D19*$B19</f>
        <v>0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8.8000000000000007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Kluppierungsprotokoll!C20*$B20</f>
        <v>0</v>
      </c>
      <c r="D20" s="8">
        <f>Kluppierungsprotokoll!D20*$B20</f>
        <v>0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2.6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Kluppierungsprotokoll!C21*$B21</f>
        <v>0</v>
      </c>
      <c r="D21" s="8">
        <f>Kluppierungsprotokoll!D21*$B21</f>
        <v>0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Kluppierungsprotokoll!C22*$B22</f>
        <v>0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Kluppierungsprotokoll!C23*$B23</f>
        <v>0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4.4000000000000004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0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43.2</v>
      </c>
      <c r="J53">
        <f t="shared" si="0"/>
        <v>1.2</v>
      </c>
      <c r="K53">
        <f t="shared" si="0"/>
        <v>0</v>
      </c>
      <c r="L53">
        <f t="shared" si="0"/>
        <v>0</v>
      </c>
      <c r="M53">
        <f t="shared" si="0"/>
        <v>0.9</v>
      </c>
      <c r="N53">
        <f t="shared" si="0"/>
        <v>0</v>
      </c>
      <c r="O53">
        <f t="shared" si="0"/>
        <v>0.9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0.5</v>
      </c>
      <c r="T53">
        <f>SUM(C53:S53)</f>
        <v>46.7</v>
      </c>
    </row>
    <row r="54" spans="1:20" x14ac:dyDescent="0.25">
      <c r="A54" t="s">
        <v>25</v>
      </c>
      <c r="B54" t="s">
        <v>26</v>
      </c>
      <c r="C54">
        <f>C53/$B$6</f>
        <v>0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166.15384615384616</v>
      </c>
      <c r="J54">
        <f t="shared" si="1"/>
        <v>4.615384615384615</v>
      </c>
      <c r="K54">
        <f t="shared" si="1"/>
        <v>0</v>
      </c>
      <c r="L54">
        <f t="shared" si="1"/>
        <v>0</v>
      </c>
      <c r="M54">
        <f t="shared" si="1"/>
        <v>3.4615384615384617</v>
      </c>
      <c r="N54">
        <f t="shared" si="1"/>
        <v>0</v>
      </c>
      <c r="O54">
        <f t="shared" si="1"/>
        <v>3.4615384615384617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1.9230769230769229</v>
      </c>
      <c r="T54">
        <f>SUM(C54:S54)</f>
        <v>179.61538461538461</v>
      </c>
    </row>
    <row r="55" spans="1:20" x14ac:dyDescent="0.25">
      <c r="A55" t="s">
        <v>25</v>
      </c>
      <c r="B55" t="s">
        <v>31</v>
      </c>
      <c r="C55">
        <f>C54/$T54</f>
        <v>0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0.92505353319057826</v>
      </c>
      <c r="J55">
        <f t="shared" si="2"/>
        <v>2.569593147751606E-2</v>
      </c>
      <c r="K55">
        <f t="shared" si="2"/>
        <v>0</v>
      </c>
      <c r="L55">
        <f t="shared" si="2"/>
        <v>0</v>
      </c>
      <c r="M55">
        <f t="shared" si="2"/>
        <v>1.9271948608137045E-2</v>
      </c>
      <c r="N55">
        <f t="shared" si="2"/>
        <v>0</v>
      </c>
      <c r="O55">
        <f t="shared" si="2"/>
        <v>1.9271948608137045E-2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1.0706638115631691E-2</v>
      </c>
      <c r="T55">
        <f>SUM(C55:S55)</f>
        <v>1.0000000000000002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2B2FB4AD8CCB42AF71D634CC61A7F7" ma:contentTypeVersion="19" ma:contentTypeDescription="Ein neues Dokument erstellen." ma:contentTypeScope="" ma:versionID="0c4403d1cac4b7ad7ede45e0119799cf">
  <xsd:schema xmlns:xsd="http://www.w3.org/2001/XMLSchema" xmlns:xs="http://www.w3.org/2001/XMLSchema" xmlns:p="http://schemas.microsoft.com/office/2006/metadata/properties" xmlns:ns2="7b9a8a47-86ed-4299-b6f5-ccecdb7d5b88" xmlns:ns3="7354998c-47ab-4c1d-935e-1a1d1578efc4" targetNamespace="http://schemas.microsoft.com/office/2006/metadata/properties" ma:root="true" ma:fieldsID="96cacd8e23415152542b82d220a06306" ns2:_="" ns3:_="">
    <xsd:import namespace="7b9a8a47-86ed-4299-b6f5-ccecdb7d5b88"/>
    <xsd:import namespace="7354998c-47ab-4c1d-935e-1a1d1578ef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a8a47-86ed-4299-b6f5-ccecdb7d5b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0daf5e7-4f19-47c9-9612-78214c62b6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4998c-47ab-4c1d-935e-1a1d1578efc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c51eba2-64af-4cc4-8e2a-17f32d5e27ad}" ma:internalName="TaxCatchAll" ma:showField="CatchAllData" ma:web="7354998c-47ab-4c1d-935e-1a1d1578ef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9a8a47-86ed-4299-b6f5-ccecdb7d5b88">
      <Terms xmlns="http://schemas.microsoft.com/office/infopath/2007/PartnerControls"/>
    </lcf76f155ced4ddcb4097134ff3c332f>
    <TaxCatchAll xmlns="7354998c-47ab-4c1d-935e-1a1d1578efc4" xsi:nil="true"/>
  </documentManagement>
</p:properties>
</file>

<file path=customXml/itemProps1.xml><?xml version="1.0" encoding="utf-8"?>
<ds:datastoreItem xmlns:ds="http://schemas.openxmlformats.org/officeDocument/2006/customXml" ds:itemID="{0DBDB426-E3E4-44C5-9393-F0F4E6B905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9a8a47-86ed-4299-b6f5-ccecdb7d5b88"/>
    <ds:schemaRef ds:uri="7354998c-47ab-4c1d-935e-1a1d1578ef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A39CFB-2501-468B-8230-9345CCD3EC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35872B-E343-4239-AD32-26F5F28C61FF}">
  <ds:schemaRefs>
    <ds:schemaRef ds:uri="http://schemas.microsoft.com/office/2006/metadata/properties"/>
    <ds:schemaRef ds:uri="http://schemas.microsoft.com/office/infopath/2007/PartnerControls"/>
    <ds:schemaRef ds:uri="7b9a8a47-86ed-4299-b6f5-ccecdb7d5b88"/>
    <ds:schemaRef ds:uri="7354998c-47ab-4c1d-935e-1a1d1578efc4"/>
  </ds:schemaRefs>
</ds:datastoreItem>
</file>

<file path=docMetadata/LabelInfo.xml><?xml version="1.0" encoding="utf-8"?>
<clbl:labelList xmlns:clbl="http://schemas.microsoft.com/office/2020/mipLabelMetadata">
  <clbl:label id="{440f9d5f-c0af-4c0c-bd78-975ce24c4d4f}" enabled="0" method="" siteId="{440f9d5f-c0af-4c0c-bd78-975ce24c4d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Chariatte Julian VD-WR-2</cp:lastModifiedBy>
  <cp:lastPrinted>2024-07-16T06:57:51Z</cp:lastPrinted>
  <dcterms:created xsi:type="dcterms:W3CDTF">2022-03-10T11:48:40Z</dcterms:created>
  <dcterms:modified xsi:type="dcterms:W3CDTF">2025-12-16T14:44:22Z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  <property fmtid="{D5CDD505-2E9C-101B-9397-08002B2CF9AE}" pid="4" name="MSIP_Label_b29d30b8-e020-4783-b454-ac0e88601419_Enabled">
    <vt:lpwstr>true</vt:lpwstr>
  </property>
  <property fmtid="{D5CDD505-2E9C-101B-9397-08002B2CF9AE}" pid="5" name="MSIP_Label_b29d30b8-e020-4783-b454-ac0e88601419_SetDate">
    <vt:lpwstr>2025-12-16T14:31:30Z</vt:lpwstr>
  </property>
  <property fmtid="{D5CDD505-2E9C-101B-9397-08002B2CF9AE}" pid="6" name="MSIP_Label_b29d30b8-e020-4783-b454-ac0e88601419_Method">
    <vt:lpwstr>Standard</vt:lpwstr>
  </property>
  <property fmtid="{D5CDD505-2E9C-101B-9397-08002B2CF9AE}" pid="7" name="MSIP_Label_b29d30b8-e020-4783-b454-ac0e88601419_Name">
    <vt:lpwstr>Intern</vt:lpwstr>
  </property>
  <property fmtid="{D5CDD505-2E9C-101B-9397-08002B2CF9AE}" pid="8" name="MSIP_Label_b29d30b8-e020-4783-b454-ac0e88601419_SiteId">
    <vt:lpwstr>9cada478-1b84-4f69-a38a-79dfbc4ee5c8</vt:lpwstr>
  </property>
  <property fmtid="{D5CDD505-2E9C-101B-9397-08002B2CF9AE}" pid="9" name="MSIP_Label_b29d30b8-e020-4783-b454-ac0e88601419_ActionId">
    <vt:lpwstr>1400fd6b-e6a9-4410-a444-95cf43824320</vt:lpwstr>
  </property>
  <property fmtid="{D5CDD505-2E9C-101B-9397-08002B2CF9AE}" pid="10" name="MSIP_Label_b29d30b8-e020-4783-b454-ac0e88601419_ContentBits">
    <vt:lpwstr>0</vt:lpwstr>
  </property>
  <property fmtid="{D5CDD505-2E9C-101B-9397-08002B2CF9AE}" pid="11" name="MSIP_Label_b29d30b8-e020-4783-b454-ac0e88601419_Tag">
    <vt:lpwstr>10, 3, 0, 1</vt:lpwstr>
  </property>
</Properties>
</file>