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8_{B989B2AF-52DC-430B-B6BF-17A4F1EBFFC0}" xr6:coauthVersionLast="47" xr6:coauthVersionMax="47" xr10:uidLastSave="{00000000-0000-0000-0000-000000000000}"/>
  <bookViews>
    <workbookView xWindow="2868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<sst xmlns="http://schemas.openxmlformats.org/spreadsheetml/2006/main" count="154" uniqueCount="51">
  <si>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</si>
  <si>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</si>
  <si>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</si>
  <si>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</si>
  <si>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</si>
  <si>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</si>
  <si>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</si>
  <si>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</si>
  <si>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</si>
  <si>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</si>
  <si>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</si>
  <si>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</si>
  <si>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</si>
  <si>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</si>
  <si>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</si>
  <si>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</si>
  <si>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</si>
  <si>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</si>
  <si>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</si>
  <si>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</si>
  <si>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</si>
  <si>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</si>
  <si>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</si>
  <si>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</si>
  <si>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</si>
  <si>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</si>
  <si>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</si>
  <si>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</si>
  <si>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</si>
  <si>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</si>
  <si>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</si>
  <si>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</si>
  <si>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</si>
  <si>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</si>
  <si>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</si>
  <si>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</si>
  <si>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</si>
  <si>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</si>
  <si>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</si>
  <si>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</si>
  <si>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</si>
  <si>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</si>
  <si>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</si>
  <si>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</si>
  <si>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</si>
  <si>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</si>
  <si>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</si>
  <si>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</si>
  <si>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</si>
  <si>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</si>
  <si>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Hättern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</si>
</sst>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5" sqref="B5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1.2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>
        <v>5</v>
      </c>
      <c r="D10" s="8">
        <v>2</v>
      </c>
      <c r="E10" s="8"/>
      <c r="F10" s="8"/>
      <c r="G10" s="8"/>
      <c r="H10" s="8"/>
      <c r="I10" s="8">
        <v>71</v>
      </c>
      <c r="J10" s="8">
        <v>12</v>
      </c>
      <c r="K10" s="8">
        <v>16</v>
      </c>
      <c r="L10" s="8">
        <v>2</v>
      </c>
      <c r="M10" s="8"/>
      <c r="N10" s="8"/>
      <c r="O10" s="8">
        <v>4</v>
      </c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9</v>
      </c>
      <c r="D11" s="8"/>
      <c r="E11" s="8"/>
      <c r="F11" s="8"/>
      <c r="G11" s="8"/>
      <c r="H11" s="8"/>
      <c r="I11" s="8">
        <v>51</v>
      </c>
      <c r="J11" s="8">
        <v>12</v>
      </c>
      <c r="K11" s="8">
        <v>14</v>
      </c>
      <c r="L11" s="8">
        <v>3</v>
      </c>
      <c r="M11" s="8"/>
      <c r="N11" s="8">
        <v>1</v>
      </c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7</v>
      </c>
      <c r="D12" s="8">
        <v>2</v>
      </c>
      <c r="E12" s="8"/>
      <c r="F12" s="8"/>
      <c r="G12" s="8"/>
      <c r="H12" s="8"/>
      <c r="I12" s="8">
        <v>42</v>
      </c>
      <c r="J12" s="8">
        <v>8</v>
      </c>
      <c r="K12" s="8">
        <v>24</v>
      </c>
      <c r="L12" s="8">
        <v>1</v>
      </c>
      <c r="M12" s="8"/>
      <c r="N12" s="8">
        <v>1</v>
      </c>
      <c r="O12" s="8">
        <v>3</v>
      </c>
      <c r="P12" s="8"/>
      <c r="Q12" s="8"/>
      <c r="R12" s="8"/>
      <c r="S12" s="8">
        <v>1</v>
      </c>
    </row>
    <row r="13" spans="1:19" x14ac:dyDescent="0.25">
      <c r="A13" s="8">
        <v>26</v>
      </c>
      <c r="B13" s="8">
        <v>0.5</v>
      </c>
      <c r="C13" s="8">
        <v>11</v>
      </c>
      <c r="D13" s="8">
        <v>2</v>
      </c>
      <c r="E13" s="8"/>
      <c r="F13" s="8"/>
      <c r="G13" s="8"/>
      <c r="H13" s="8"/>
      <c r="I13" s="8">
        <v>32</v>
      </c>
      <c r="J13" s="8">
        <v>6</v>
      </c>
      <c r="K13" s="8">
        <v>11</v>
      </c>
      <c r="L13" s="8"/>
      <c r="M13" s="8"/>
      <c r="N13" s="8"/>
      <c r="O13" s="8"/>
      <c r="P13" s="8">
        <v>1</v>
      </c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>
        <v>14</v>
      </c>
      <c r="D14" s="8">
        <v>1</v>
      </c>
      <c r="E14" s="8"/>
      <c r="F14" s="8"/>
      <c r="G14" s="8"/>
      <c r="H14" s="8">
        <v>1</v>
      </c>
      <c r="I14" s="8">
        <v>36</v>
      </c>
      <c r="J14" s="8">
        <v>7</v>
      </c>
      <c r="K14" s="8">
        <v>9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11</v>
      </c>
      <c r="D15" s="8">
        <v>1</v>
      </c>
      <c r="E15" s="8"/>
      <c r="F15" s="8"/>
      <c r="G15" s="8"/>
      <c r="H15" s="8"/>
      <c r="I15" s="8">
        <v>32</v>
      </c>
      <c r="J15" s="8">
        <v>5</v>
      </c>
      <c r="K15" s="8">
        <v>13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38</v>
      </c>
      <c r="B16" s="8">
        <v>1.2</v>
      </c>
      <c r="C16" s="8">
        <v>10</v>
      </c>
      <c r="D16" s="8">
        <v>1</v>
      </c>
      <c r="E16" s="8"/>
      <c r="F16" s="8"/>
      <c r="G16" s="8"/>
      <c r="H16" s="8"/>
      <c r="I16" s="8">
        <v>19</v>
      </c>
      <c r="J16" s="8">
        <v>2</v>
      </c>
      <c r="K16" s="8">
        <v>7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12</v>
      </c>
      <c r="D17" s="8">
        <v>2</v>
      </c>
      <c r="E17" s="8"/>
      <c r="F17" s="8"/>
      <c r="G17" s="8"/>
      <c r="H17" s="8"/>
      <c r="I17" s="8">
        <v>6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2</v>
      </c>
      <c r="D18" s="8">
        <v>2</v>
      </c>
      <c r="E18" s="8"/>
      <c r="F18" s="8"/>
      <c r="G18" s="8"/>
      <c r="H18" s="8"/>
      <c r="I18" s="8">
        <v>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/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>
        <v>2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81</v>
      </c>
      <c r="D54" s="12">
        <f t="shared" ref="D54:S54" si="0">SUM(D9:D51)</f>
        <v>18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</v>
      </c>
      <c r="I54" s="12">
        <f t="shared" si="0"/>
        <v>293</v>
      </c>
      <c r="J54" s="12">
        <f t="shared" si="0"/>
        <v>52</v>
      </c>
      <c r="K54" s="12">
        <f t="shared" si="0"/>
        <v>94</v>
      </c>
      <c r="L54" s="12">
        <f t="shared" si="0"/>
        <v>6</v>
      </c>
      <c r="M54" s="12">
        <f t="shared" si="0"/>
        <v>0</v>
      </c>
      <c r="N54" s="12">
        <f t="shared" si="0"/>
        <v>2</v>
      </c>
      <c r="O54" s="12">
        <f t="shared" si="0"/>
        <v>7</v>
      </c>
      <c r="P54" s="12">
        <f t="shared" ref="P54:Q54" si="2">SUM(P9:P51)</f>
        <v>1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558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67.5</v>
      </c>
      <c r="D55" s="20">
        <f t="shared" ref="D55:S55" si="3">ROUND(D54/$B$6, 1)</f>
        <v>15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0.8</v>
      </c>
      <c r="I55" s="20">
        <f t="shared" si="3"/>
        <v>244.2</v>
      </c>
      <c r="J55" s="20">
        <f t="shared" si="3"/>
        <v>43.3</v>
      </c>
      <c r="K55" s="20">
        <f t="shared" si="3"/>
        <v>78.3</v>
      </c>
      <c r="L55" s="20">
        <f t="shared" si="3"/>
        <v>5</v>
      </c>
      <c r="M55" s="20">
        <f t="shared" si="3"/>
        <v>0</v>
      </c>
      <c r="N55" s="20">
        <f t="shared" si="3"/>
        <v>1.7</v>
      </c>
      <c r="O55" s="20">
        <f t="shared" si="3"/>
        <v>5.8</v>
      </c>
      <c r="P55" s="20">
        <f t="shared" ref="P55:Q55" si="5">ROUND(P54/$B$6, 1)</f>
        <v>0.8</v>
      </c>
      <c r="Q55" s="20">
        <f t="shared" si="5"/>
        <v>0</v>
      </c>
      <c r="R55" s="20">
        <f t="shared" si="3"/>
        <v>0</v>
      </c>
      <c r="S55" s="20">
        <f t="shared" si="3"/>
        <v>2.5</v>
      </c>
      <c r="T55" s="21">
        <f>ROUND(SUM(C55:S55),0)</f>
        <v>465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6.27</v>
      </c>
      <c r="D56" s="22">
        <f>ROUND('Berechnungen Grundflaeche'!D53, 2)</f>
        <v>2.44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7.0000000000000007E-2</v>
      </c>
      <c r="I56" s="22">
        <f>ROUND('Berechnungen Grundflaeche'!I53, 2)</f>
        <v>14.89</v>
      </c>
      <c r="J56" s="22">
        <f>ROUND('Berechnungen Grundflaeche'!J53, 2)</f>
        <v>2.29</v>
      </c>
      <c r="K56" s="22">
        <f>ROUND('Berechnungen Grundflaeche'!K53, 2)</f>
        <v>4.71</v>
      </c>
      <c r="L56" s="22">
        <f>ROUND('Berechnungen Grundflaeche'!L53, 2)</f>
        <v>0.15</v>
      </c>
      <c r="M56" s="22">
        <f>ROUND('Berechnungen Grundflaeche'!M53, 2)</f>
        <v>0</v>
      </c>
      <c r="N56" s="22">
        <f>ROUND('Berechnungen Grundflaeche'!N53, 2)</f>
        <v>0.06</v>
      </c>
      <c r="O56" s="22">
        <f>ROUND('Berechnungen Grundflaeche'!O53, 2)</f>
        <v>0.18</v>
      </c>
      <c r="P56" s="22">
        <f>ROUND('Berechnungen Grundflaeche'!P53, 2)</f>
        <v>0.05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0.18</v>
      </c>
      <c r="T56" s="23">
        <f>ROUND('Berechnungen Grundflaeche'!T53,1)</f>
        <v>31.3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5.23</v>
      </c>
      <c r="D57" s="22">
        <f>ROUND('Berechnungen Grundflaeche'!D54, 2)</f>
        <v>2.0299999999999998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0.06</v>
      </c>
      <c r="I57" s="22">
        <f>ROUND('Berechnungen Grundflaeche'!I54, 2)</f>
        <v>12.4</v>
      </c>
      <c r="J57" s="22">
        <f>ROUND('Berechnungen Grundflaeche'!J54, 2)</f>
        <v>1.91</v>
      </c>
      <c r="K57" s="22">
        <f>ROUND('Berechnungen Grundflaeche'!K54, 2)</f>
        <v>3.92</v>
      </c>
      <c r="L57" s="22">
        <f>ROUND('Berechnungen Grundflaeche'!L54, 2)</f>
        <v>0.12</v>
      </c>
      <c r="M57" s="22">
        <f>ROUND('Berechnungen Grundflaeche'!M54, 2)</f>
        <v>0</v>
      </c>
      <c r="N57" s="22">
        <f>ROUND('Berechnungen Grundflaeche'!N54, 2)</f>
        <v>0.05</v>
      </c>
      <c r="O57" s="22">
        <f>ROUND('Berechnungen Grundflaeche'!O54, 2)</f>
        <v>0.15</v>
      </c>
      <c r="P57" s="22">
        <f>ROUND('Berechnungen Grundflaeche'!P54, 2)</f>
        <v>0.04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0.15</v>
      </c>
      <c r="T57" s="23">
        <f>ROUND('Berechnungen Grundflaeche'!T54, 1)</f>
        <v>26.1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20</v>
      </c>
      <c r="D58" s="24">
        <f>ROUND(100 * 'Berechnungen Grundflaeche'!D55,0)</f>
        <v>8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48</v>
      </c>
      <c r="J58" s="24">
        <f>ROUND(100 * 'Berechnungen Grundflaeche'!J55,0)</f>
        <v>7</v>
      </c>
      <c r="K58" s="24">
        <f>ROUND(100 * 'Berechnungen Grundflaeche'!K55,0)</f>
        <v>15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1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63.2</v>
      </c>
      <c r="D59" s="26">
        <f>ROUND('Berechnungen Vorrat'!D53, 1)</f>
        <v>26.4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0.7</v>
      </c>
      <c r="I59" s="26">
        <f>ROUND('Berechnungen Vorrat'!I53, 1)</f>
        <v>140.1</v>
      </c>
      <c r="J59" s="26">
        <f>ROUND('Berechnungen Vorrat'!J53, 1)</f>
        <v>20.8</v>
      </c>
      <c r="K59" s="26">
        <f>ROUND('Berechnungen Vorrat'!K53, 1)</f>
        <v>43.5</v>
      </c>
      <c r="L59" s="26">
        <f>ROUND('Berechnungen Vorrat'!L53, 1)</f>
        <v>1.1000000000000001</v>
      </c>
      <c r="M59" s="26">
        <f>ROUND('Berechnungen Vorrat'!M53, 1)</f>
        <v>0</v>
      </c>
      <c r="N59" s="26">
        <f>ROUND('Berechnungen Vorrat'!N53, 1)</f>
        <v>0.5</v>
      </c>
      <c r="O59" s="26">
        <f>ROUND('Berechnungen Vorrat'!O53, 1)</f>
        <v>1.3</v>
      </c>
      <c r="P59" s="26">
        <f>ROUND('Berechnungen Vorrat'!P53, 1)</f>
        <v>0.5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1.7</v>
      </c>
      <c r="T59" s="27">
        <f>ROUND('Berechnungen Vorrat'!T53, 0)</f>
        <v>300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52.7</v>
      </c>
      <c r="D60" s="26">
        <f>ROUND('Berechnungen Vorrat'!D54, 1)</f>
        <v>22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0.6</v>
      </c>
      <c r="I60" s="26">
        <f>ROUND('Berechnungen Vorrat'!I54, 1)</f>
        <v>116.8</v>
      </c>
      <c r="J60" s="26">
        <f>ROUND('Berechnungen Vorrat'!J54, 1)</f>
        <v>17.3</v>
      </c>
      <c r="K60" s="26">
        <f>ROUND('Berechnungen Vorrat'!K54, 1)</f>
        <v>36.299999999999997</v>
      </c>
      <c r="L60" s="26">
        <f>ROUND('Berechnungen Vorrat'!L54, 1)</f>
        <v>0.9</v>
      </c>
      <c r="M60" s="26">
        <f>ROUND('Berechnungen Vorrat'!M54, 1)</f>
        <v>0</v>
      </c>
      <c r="N60" s="26">
        <f>ROUND('Berechnungen Vorrat'!N54, 1)</f>
        <v>0.4</v>
      </c>
      <c r="O60" s="26">
        <f>ROUND('Berechnungen Vorrat'!O54, 1)</f>
        <v>1.1000000000000001</v>
      </c>
      <c r="P60" s="26">
        <f>ROUND('Berechnungen Vorrat'!P54, 1)</f>
        <v>0.4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1.4</v>
      </c>
      <c r="T60" s="27">
        <f>ROUND('Berechnungen Vorrat'!T54, 0)</f>
        <v>250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21</v>
      </c>
      <c r="D61" s="24">
        <f>ROUND(100 * 'Berechnungen Vorrat'!D55, 0)</f>
        <v>9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47</v>
      </c>
      <c r="J61" s="24">
        <f>ROUND(100 * 'Berechnungen Vorrat'!J55, 0)</f>
        <v>7</v>
      </c>
      <c r="K61" s="24">
        <f>ROUND(100 * 'Berechnungen Vorrat'!K55, 0)</f>
        <v>15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4.166666666666667</v>
      </c>
      <c r="D10" s="8">
        <f>Kluppierungsprotokoll!D10/$B$6</f>
        <v>1.6666666666666667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59.166666666666671</v>
      </c>
      <c r="J10" s="8">
        <f>Kluppierungsprotokoll!J10/$B$6</f>
        <v>10</v>
      </c>
      <c r="K10" s="8">
        <f>Kluppierungsprotokoll!K10/$B$6</f>
        <v>13.333333333333334</v>
      </c>
      <c r="L10" s="8">
        <f>Kluppierungsprotokoll!L10/$B$6</f>
        <v>1.6666666666666667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3.3333333333333335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7.5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42.5</v>
      </c>
      <c r="J11" s="8">
        <f>Kluppierungsprotokoll!J11/$B$6</f>
        <v>10</v>
      </c>
      <c r="K11" s="8">
        <f>Kluppierungsprotokoll!K11/$B$6</f>
        <v>11.666666666666668</v>
      </c>
      <c r="L11" s="8">
        <f>Kluppierungsprotokoll!L11/$B$6</f>
        <v>2.5</v>
      </c>
      <c r="M11" s="8">
        <f>Kluppierungsprotokoll!M11/$B$6</f>
        <v>0</v>
      </c>
      <c r="N11" s="8">
        <f>Kluppierungsprotokoll!N11/$B$6</f>
        <v>0.83333333333333337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5.8333333333333339</v>
      </c>
      <c r="D12" s="8">
        <f>Kluppierungsprotokoll!D12/$B$6</f>
        <v>1.6666666666666667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35</v>
      </c>
      <c r="J12" s="8">
        <f>Kluppierungsprotokoll!J12/$B$6</f>
        <v>6.666666666666667</v>
      </c>
      <c r="K12" s="8">
        <f>Kluppierungsprotokoll!K12/$B$6</f>
        <v>20</v>
      </c>
      <c r="L12" s="8">
        <f>Kluppierungsprotokoll!L12/$B$6</f>
        <v>0.83333333333333337</v>
      </c>
      <c r="M12" s="8">
        <f>Kluppierungsprotokoll!M12/$B$6</f>
        <v>0</v>
      </c>
      <c r="N12" s="8">
        <f>Kluppierungsprotokoll!N12/$B$6</f>
        <v>0.83333333333333337</v>
      </c>
      <c r="O12" s="8">
        <f>Kluppierungsprotokoll!O12/$B$6</f>
        <v>2.5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0.83333333333333337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9.1666666666666679</v>
      </c>
      <c r="D13" s="8">
        <f>Kluppierungsprotokoll!D13/$B$6</f>
        <v>1.6666666666666667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26.666666666666668</v>
      </c>
      <c r="J13" s="8">
        <f>Kluppierungsprotokoll!J13/$B$6</f>
        <v>5</v>
      </c>
      <c r="K13" s="8">
        <f>Kluppierungsprotokoll!K13/$B$6</f>
        <v>9.1666666666666679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0.83333333333333337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0.83333333333333337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11.666666666666668</v>
      </c>
      <c r="D14" s="8">
        <f>Kluppierungsprotokoll!D14/$B$6</f>
        <v>0.83333333333333337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0.83333333333333337</v>
      </c>
      <c r="I14" s="8">
        <f>Kluppierungsprotokoll!I14/$B$6</f>
        <v>30</v>
      </c>
      <c r="J14" s="8">
        <f>Kluppierungsprotokoll!J14/$B$6</f>
        <v>5.8333333333333339</v>
      </c>
      <c r="K14" s="8">
        <f>Kluppierungsprotokoll!K14/$B$6</f>
        <v>7.5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9.1666666666666679</v>
      </c>
      <c r="D15" s="8">
        <f>Kluppierungsprotokoll!D15/$B$6</f>
        <v>0.83333333333333337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26.666666666666668</v>
      </c>
      <c r="J15" s="8">
        <f>Kluppierungsprotokoll!J15/$B$6</f>
        <v>4.166666666666667</v>
      </c>
      <c r="K15" s="8">
        <f>Kluppierungsprotokoll!K15/$B$6</f>
        <v>10.833333333333334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0.83333333333333337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8.3333333333333339</v>
      </c>
      <c r="D16" s="8">
        <f>Kluppierungsprotokoll!D16/$B$6</f>
        <v>0.83333333333333337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15.833333333333334</v>
      </c>
      <c r="J16" s="8">
        <f>Kluppierungsprotokoll!J16/$B$6</f>
        <v>1.6666666666666667</v>
      </c>
      <c r="K16" s="8">
        <f>Kluppierungsprotokoll!K16/$B$6</f>
        <v>5.8333333333333339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10</v>
      </c>
      <c r="D17" s="8">
        <f>Kluppierungsprotokoll!D17/$B$6</f>
        <v>1.6666666666666667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1.6666666666666667</v>
      </c>
      <c r="D18" s="8">
        <f>Kluppierungsprotokoll!D18/$B$6</f>
        <v>1.6666666666666667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2.5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0</v>
      </c>
      <c r="D19" s="8">
        <f>Kluppierungsprotokoll!D19/$B$6</f>
        <v>0.83333333333333337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</v>
      </c>
      <c r="D20" s="8">
        <f>Kluppierungsprotokoll!D20/$B$6</f>
        <v>0.83333333333333337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1.6666666666666667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0.83333333333333337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0.83333333333333337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7.6969020012949946E-2</v>
      </c>
      <c r="D10" s="8">
        <f>Kluppierungsprotokoll!D10*($A10/200)^2*PI()</f>
        <v>3.0787608005179976E-2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1.0929600841838891</v>
      </c>
      <c r="J10" s="8">
        <f>Kluppierungsprotokoll!J10*($A10/200)^2*PI()</f>
        <v>0.18472564803107985</v>
      </c>
      <c r="K10" s="8">
        <f>Kluppierungsprotokoll!K10*($A10/200)^2*PI()</f>
        <v>0.2463008640414398</v>
      </c>
      <c r="L10" s="8">
        <f>Kluppierungsprotokoll!L10*($A10/200)^2*PI()</f>
        <v>3.0787608005179976E-2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6.1575216010359951E-2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0.22902210444669591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1.2977919251979435</v>
      </c>
      <c r="J11" s="8">
        <f>Kluppierungsprotokoll!J11*($A11/200)^2*PI()</f>
        <v>0.30536280592892789</v>
      </c>
      <c r="K11" s="8">
        <f>Kluppierungsprotokoll!K11*($A11/200)^2*PI()</f>
        <v>0.35625660691708255</v>
      </c>
      <c r="L11" s="8">
        <f>Kluppierungsprotokoll!L11*($A11/200)^2*PI()</f>
        <v>7.6340701482231973E-2</v>
      </c>
      <c r="M11" s="8">
        <f>Kluppierungsprotokoll!M11*($A11/200)^2*PI()</f>
        <v>0</v>
      </c>
      <c r="N11" s="8">
        <f>Kluppierungsprotokoll!N11*($A11/200)^2*PI()</f>
        <v>2.5446900494077322E-2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0.26609289775905548</v>
      </c>
      <c r="D12" s="8">
        <f>Kluppierungsprotokoll!D12*($A12/200)^2*PI()</f>
        <v>7.6026542216872994E-2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1.5965573865543328</v>
      </c>
      <c r="J12" s="8">
        <f>Kluppierungsprotokoll!J12*($A12/200)^2*PI()</f>
        <v>0.30410616886749198</v>
      </c>
      <c r="K12" s="8">
        <f>Kluppierungsprotokoll!K12*($A12/200)^2*PI()</f>
        <v>0.91231850660247593</v>
      </c>
      <c r="L12" s="8">
        <f>Kluppierungsprotokoll!L12*($A12/200)^2*PI()</f>
        <v>3.8013271108436497E-2</v>
      </c>
      <c r="M12" s="8">
        <f>Kluppierungsprotokoll!M12*($A12/200)^2*PI()</f>
        <v>0</v>
      </c>
      <c r="N12" s="8">
        <f>Kluppierungsprotokoll!N12*($A12/200)^2*PI()</f>
        <v>3.8013271108436497E-2</v>
      </c>
      <c r="O12" s="8">
        <f>Kluppierungsprotokoll!O12*($A12/200)^2*PI()</f>
        <v>0.11403981332530949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0.58402207430234254</v>
      </c>
      <c r="D13" s="8">
        <f>Kluppierungsprotokoll!D13*($A13/200)^2*PI()</f>
        <v>0.10618583169133503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1.6989733070613604</v>
      </c>
      <c r="J13" s="8">
        <f>Kluppierungsprotokoll!J13*($A13/200)^2*PI()</f>
        <v>0.3185574950740051</v>
      </c>
      <c r="K13" s="8">
        <f>Kluppierungsprotokoll!K13*($A13/200)^2*PI()</f>
        <v>0.58402207430234254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5.3092915845667513E-2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0.98960168588078479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7.0685834705770348E-2</v>
      </c>
      <c r="I14" s="8">
        <f>Kluppierungsprotokoll!I14*($A14/200)^2*PI()</f>
        <v>2.5446900494077322</v>
      </c>
      <c r="J14" s="8">
        <f>Kluppierungsprotokoll!J14*($A14/200)^2*PI()</f>
        <v>0.49480084294039239</v>
      </c>
      <c r="K14" s="8">
        <f>Kluppierungsprotokoll!K14*($A14/200)^2*PI()</f>
        <v>0.63617251235193306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0.99871230457619542</v>
      </c>
      <c r="D15" s="8">
        <f>Kluppierungsprotokoll!D15*($A15/200)^2*PI()</f>
        <v>9.0792027688745044E-2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2.9053448860398414</v>
      </c>
      <c r="J15" s="8">
        <f>Kluppierungsprotokoll!J15*($A15/200)^2*PI()</f>
        <v>0.45396013844372518</v>
      </c>
      <c r="K15" s="8">
        <f>Kluppierungsprotokoll!K15*($A15/200)^2*PI()</f>
        <v>1.1802963599536855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9.0792027688745044E-2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1.1341149479459154</v>
      </c>
      <c r="D16" s="8">
        <f>Kluppierungsprotokoll!D16*($A16/200)^2*PI()</f>
        <v>0.11341149479459153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2.1548184010972391</v>
      </c>
      <c r="J16" s="8">
        <f>Kluppierungsprotokoll!J16*($A16/200)^2*PI()</f>
        <v>0.22682298958918307</v>
      </c>
      <c r="K16" s="8">
        <f>Kluppierungsprotokoll!K16*($A16/200)^2*PI()</f>
        <v>0.7938804635621407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1.6625308322797181</v>
      </c>
      <c r="D17" s="8">
        <f>Kluppierungsprotokoll!D17*($A17/200)^2*PI()</f>
        <v>0.27708847204661974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0.83126541613985905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0.33238050274980013</v>
      </c>
      <c r="D18" s="8">
        <f>Kluppierungsprotokoll!D18*($A18/200)^2*PI()</f>
        <v>0.33238050274980013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0.4985707541247002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</v>
      </c>
      <c r="D19" s="8">
        <f>Kluppierungsprotokoll!D19*($A19/200)^2*PI()</f>
        <v>0.19634954084936207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</v>
      </c>
      <c r="D20" s="8">
        <f>Kluppierungsprotokoll!D20*($A20/200)^2*PI()</f>
        <v>0.22902210444669593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0.52841588433380315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6.2734463699534579</v>
      </c>
      <c r="D53">
        <f t="shared" ref="D53:S53" si="0">SUM(D9:D51)</f>
        <v>2.4359909435935254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7.0685834705770348E-2</v>
      </c>
      <c r="I53">
        <f t="shared" si="0"/>
        <v>14.885180151973799</v>
      </c>
      <c r="J53">
        <f t="shared" si="0"/>
        <v>2.2883360888748054</v>
      </c>
      <c r="K53">
        <f t="shared" si="0"/>
        <v>4.7092473877311001</v>
      </c>
      <c r="L53">
        <f t="shared" si="0"/>
        <v>0.14514158059584845</v>
      </c>
      <c r="M53">
        <f t="shared" si="0"/>
        <v>0</v>
      </c>
      <c r="N53">
        <f t="shared" si="0"/>
        <v>6.3460171602513826E-2</v>
      </c>
      <c r="O53">
        <f t="shared" si="0"/>
        <v>0.17561502933566944</v>
      </c>
      <c r="P53">
        <f t="shared" si="0"/>
        <v>5.3092915845667513E-2</v>
      </c>
      <c r="Q53">
        <f t="shared" si="0"/>
        <v>0</v>
      </c>
      <c r="R53">
        <f t="shared" si="0"/>
        <v>0</v>
      </c>
      <c r="S53">
        <f t="shared" si="0"/>
        <v>0.18189821464284905</v>
      </c>
      <c r="T53">
        <f>SUM(C53:S53)</f>
        <v>31.282094688855011</v>
      </c>
    </row>
    <row r="54" spans="1:20" x14ac:dyDescent="0.25">
      <c r="A54" t="s">
        <v>24</v>
      </c>
      <c r="B54" t="s">
        <v>26</v>
      </c>
      <c r="C54">
        <f>C53/$B$6</f>
        <v>5.2278719749612153</v>
      </c>
      <c r="D54">
        <f t="shared" ref="D54:S54" si="1">D53/$B$6</f>
        <v>2.0299924529946045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5.8904862254808628E-2</v>
      </c>
      <c r="I54">
        <f t="shared" si="1"/>
        <v>12.4043167933115</v>
      </c>
      <c r="J54">
        <f t="shared" si="1"/>
        <v>1.9069467407290046</v>
      </c>
      <c r="K54">
        <f t="shared" si="1"/>
        <v>3.9243728231092501</v>
      </c>
      <c r="L54">
        <f t="shared" si="1"/>
        <v>0.12095131716320705</v>
      </c>
      <c r="M54">
        <f t="shared" si="1"/>
        <v>0</v>
      </c>
      <c r="N54">
        <f t="shared" si="1"/>
        <v>5.2883476335428191E-2</v>
      </c>
      <c r="O54">
        <f t="shared" si="1"/>
        <v>0.14634585777972453</v>
      </c>
      <c r="P54">
        <f t="shared" si="1"/>
        <v>4.4244096538056263E-2</v>
      </c>
      <c r="Q54">
        <f t="shared" si="1"/>
        <v>0</v>
      </c>
      <c r="R54">
        <f t="shared" si="1"/>
        <v>0</v>
      </c>
      <c r="S54">
        <f t="shared" si="1"/>
        <v>0.15158184553570755</v>
      </c>
      <c r="T54">
        <f>SUM(C54:S54)</f>
        <v>26.068412240712505</v>
      </c>
    </row>
    <row r="55" spans="1:20" x14ac:dyDescent="0.25">
      <c r="A55" t="s">
        <v>24</v>
      </c>
      <c r="B55" t="s">
        <v>31</v>
      </c>
      <c r="C55">
        <f>C54/$T54</f>
        <v>0.20054431879807982</v>
      </c>
      <c r="D55">
        <f t="shared" ref="D55:S55" si="2">D54/$T54</f>
        <v>7.7871733585072406E-2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2.2596260067889212E-3</v>
      </c>
      <c r="I55">
        <f t="shared" si="2"/>
        <v>0.47583706590073716</v>
      </c>
      <c r="J55">
        <f t="shared" si="2"/>
        <v>7.3151625926446667E-2</v>
      </c>
      <c r="K55">
        <f t="shared" si="2"/>
        <v>0.15054130596340412</v>
      </c>
      <c r="L55">
        <f t="shared" si="2"/>
        <v>4.6397654006065849E-3</v>
      </c>
      <c r="M55">
        <f t="shared" si="2"/>
        <v>0</v>
      </c>
      <c r="N55">
        <f t="shared" si="2"/>
        <v>2.0286420149838312E-3</v>
      </c>
      <c r="O55">
        <f t="shared" si="2"/>
        <v>5.6139152790889192E-3</v>
      </c>
      <c r="P55">
        <f t="shared" si="2"/>
        <v>1.6972302006547898E-3</v>
      </c>
      <c r="Q55">
        <f t="shared" si="2"/>
        <v>0</v>
      </c>
      <c r="R55">
        <f t="shared" si="2"/>
        <v>0</v>
      </c>
      <c r="S55">
        <f t="shared" si="2"/>
        <v>5.8147709241368247E-3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0.5</v>
      </c>
      <c r="D10" s="8">
        <f>Kluppierungsprotokoll!D10*$B10</f>
        <v>0.2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7.1000000000000005</v>
      </c>
      <c r="J10" s="8">
        <f>Kluppierungsprotokoll!J10*$B10</f>
        <v>1.2000000000000002</v>
      </c>
      <c r="K10" s="8">
        <f>Kluppierungsprotokoll!K10*$B10</f>
        <v>1.6</v>
      </c>
      <c r="L10" s="8">
        <f>Kluppierungsprotokoll!L10*$B10</f>
        <v>0.2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0.4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1.8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10.200000000000001</v>
      </c>
      <c r="J11" s="8">
        <f>Kluppierungsprotokoll!J11*$B11</f>
        <v>2.4000000000000004</v>
      </c>
      <c r="K11" s="8">
        <f>Kluppierungsprotokoll!K11*$B11</f>
        <v>2.8000000000000003</v>
      </c>
      <c r="L11" s="8">
        <f>Kluppierungsprotokoll!L11*$B11</f>
        <v>0.60000000000000009</v>
      </c>
      <c r="M11" s="8">
        <f>Kluppierungsprotokoll!M11*$B11</f>
        <v>0</v>
      </c>
      <c r="N11" s="8">
        <f>Kluppierungsprotokoll!N11*$B11</f>
        <v>0.2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2.1</v>
      </c>
      <c r="D12" s="8">
        <f>Kluppierungsprotokoll!D12*$B12</f>
        <v>0.6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12.6</v>
      </c>
      <c r="J12" s="8">
        <f>Kluppierungsprotokoll!J12*$B12</f>
        <v>2.4</v>
      </c>
      <c r="K12" s="8">
        <f>Kluppierungsprotokoll!K12*$B12</f>
        <v>7.1999999999999993</v>
      </c>
      <c r="L12" s="8">
        <f>Kluppierungsprotokoll!L12*$B12</f>
        <v>0.3</v>
      </c>
      <c r="M12" s="8">
        <f>Kluppierungsprotokoll!M12*$B12</f>
        <v>0</v>
      </c>
      <c r="N12" s="8">
        <f>Kluppierungsprotokoll!N12*$B12</f>
        <v>0.3</v>
      </c>
      <c r="O12" s="8">
        <f>Kluppierungsprotokoll!O12*$B12</f>
        <v>0.89999999999999991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0.3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5.5</v>
      </c>
      <c r="D13" s="8">
        <f>Kluppierungsprotokoll!D13*$B13</f>
        <v>1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16</v>
      </c>
      <c r="J13" s="8">
        <f>Kluppierungsprotokoll!J13*$B13</f>
        <v>3</v>
      </c>
      <c r="K13" s="8">
        <f>Kluppierungsprotokoll!K13*$B13</f>
        <v>5.5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0.5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9.7999999999999989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0.7</v>
      </c>
      <c r="I14" s="8">
        <f>Kluppierungsprotokoll!I14*$B14</f>
        <v>25.2</v>
      </c>
      <c r="J14" s="8">
        <f>Kluppierungsprotokoll!J14*$B14</f>
        <v>4.8999999999999995</v>
      </c>
      <c r="K14" s="8">
        <f>Kluppierungsprotokoll!K14*$B14</f>
        <v>6.3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9.9</v>
      </c>
      <c r="D15" s="8">
        <f>Kluppierungsprotokoll!D15*$B15</f>
        <v>0.9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28.8</v>
      </c>
      <c r="J15" s="8">
        <f>Kluppierungsprotokoll!J15*$B15</f>
        <v>4.5</v>
      </c>
      <c r="K15" s="8">
        <f>Kluppierungsprotokoll!K15*$B15</f>
        <v>11.700000000000001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0.9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12</v>
      </c>
      <c r="D16" s="8">
        <f>Kluppierungsprotokoll!D16*$B16</f>
        <v>1.2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22.8</v>
      </c>
      <c r="J16" s="8">
        <f>Kluppierungsprotokoll!J16*$B16</f>
        <v>2.4</v>
      </c>
      <c r="K16" s="8">
        <f>Kluppierungsprotokoll!K16*$B16</f>
        <v>8.4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18</v>
      </c>
      <c r="D17" s="8">
        <f>Kluppierungsprotokoll!D17*$B17</f>
        <v>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9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3.6</v>
      </c>
      <c r="D18" s="8">
        <f>Kluppierungsprotokoll!D18*$B18</f>
        <v>3.6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5.4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0</v>
      </c>
      <c r="D19" s="8">
        <f>Kluppierungsprotokoll!D19*$B19</f>
        <v>2.2000000000000002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0</v>
      </c>
      <c r="D20" s="8">
        <f>Kluppierungsprotokoll!D20*$B20</f>
        <v>2.6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6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4.4000000000000004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63.2</v>
      </c>
      <c r="D53">
        <f t="shared" ref="D53:S53" si="0">SUM(D9:D51)</f>
        <v>26.4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0.7</v>
      </c>
      <c r="I53">
        <f t="shared" si="0"/>
        <v>140.1</v>
      </c>
      <c r="J53">
        <f t="shared" si="0"/>
        <v>20.799999999999997</v>
      </c>
      <c r="K53">
        <f t="shared" si="0"/>
        <v>43.5</v>
      </c>
      <c r="L53">
        <f t="shared" si="0"/>
        <v>1.1000000000000001</v>
      </c>
      <c r="M53">
        <f t="shared" si="0"/>
        <v>0</v>
      </c>
      <c r="N53">
        <f t="shared" si="0"/>
        <v>0.5</v>
      </c>
      <c r="O53">
        <f t="shared" si="0"/>
        <v>1.2999999999999998</v>
      </c>
      <c r="P53">
        <f t="shared" si="0"/>
        <v>0.5</v>
      </c>
      <c r="Q53">
        <f t="shared" si="0"/>
        <v>0</v>
      </c>
      <c r="R53">
        <f t="shared" si="0"/>
        <v>0</v>
      </c>
      <c r="S53">
        <f t="shared" si="0"/>
        <v>1.7000000000000002</v>
      </c>
      <c r="T53">
        <f>SUM(C53:S53)</f>
        <v>299.8</v>
      </c>
    </row>
    <row r="54" spans="1:20" x14ac:dyDescent="0.25">
      <c r="A54" t="s">
        <v>25</v>
      </c>
      <c r="B54" t="s">
        <v>26</v>
      </c>
      <c r="C54">
        <f>C53/$B$6</f>
        <v>52.666666666666671</v>
      </c>
      <c r="D54">
        <f t="shared" ref="D54:S54" si="1">D53/$B$6</f>
        <v>22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0.58333333333333337</v>
      </c>
      <c r="I54">
        <f t="shared" si="1"/>
        <v>116.75</v>
      </c>
      <c r="J54">
        <f t="shared" si="1"/>
        <v>17.333333333333332</v>
      </c>
      <c r="K54">
        <f t="shared" si="1"/>
        <v>36.25</v>
      </c>
      <c r="L54">
        <f t="shared" si="1"/>
        <v>0.91666666666666674</v>
      </c>
      <c r="M54">
        <f t="shared" si="1"/>
        <v>0</v>
      </c>
      <c r="N54">
        <f t="shared" si="1"/>
        <v>0.41666666666666669</v>
      </c>
      <c r="O54">
        <f t="shared" si="1"/>
        <v>1.0833333333333333</v>
      </c>
      <c r="P54">
        <f t="shared" si="1"/>
        <v>0.41666666666666669</v>
      </c>
      <c r="Q54">
        <f t="shared" si="1"/>
        <v>0</v>
      </c>
      <c r="R54">
        <f t="shared" si="1"/>
        <v>0</v>
      </c>
      <c r="S54">
        <f t="shared" si="1"/>
        <v>1.416666666666667</v>
      </c>
      <c r="T54">
        <f>SUM(C54:S54)</f>
        <v>249.83333333333331</v>
      </c>
    </row>
    <row r="55" spans="1:20" x14ac:dyDescent="0.25">
      <c r="A55" t="s">
        <v>25</v>
      </c>
      <c r="B55" t="s">
        <v>31</v>
      </c>
      <c r="C55">
        <f>C54/$T54</f>
        <v>0.21080720480320217</v>
      </c>
      <c r="D55">
        <f t="shared" ref="D55:S55" si="2">D54/$T54</f>
        <v>8.805870580386925E-2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2.3348899266177454E-3</v>
      </c>
      <c r="I55">
        <f t="shared" si="2"/>
        <v>0.46731154102735162</v>
      </c>
      <c r="J55">
        <f t="shared" si="2"/>
        <v>6.9379586390927284E-2</v>
      </c>
      <c r="K55">
        <f t="shared" si="2"/>
        <v>0.14509673115410274</v>
      </c>
      <c r="L55">
        <f t="shared" si="2"/>
        <v>3.669112741827886E-3</v>
      </c>
      <c r="M55">
        <f t="shared" si="2"/>
        <v>0</v>
      </c>
      <c r="N55">
        <f t="shared" si="2"/>
        <v>1.6677785190126753E-3</v>
      </c>
      <c r="O55">
        <f t="shared" si="2"/>
        <v>4.3362241494329552E-3</v>
      </c>
      <c r="P55">
        <f t="shared" si="2"/>
        <v>1.6677785190126753E-3</v>
      </c>
      <c r="Q55">
        <f t="shared" si="2"/>
        <v>0</v>
      </c>
      <c r="R55">
        <f t="shared" si="2"/>
        <v>0</v>
      </c>
      <c r="S55">
        <f t="shared" si="2"/>
        <v>5.6704469646430972E-3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2026-07-24T07:24:38Z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