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ofessionnel\Appui forêts de protection\Suisse Nais\Données placettes 1 et 5\"/>
    </mc:Choice>
  </mc:AlternateContent>
  <xr:revisionPtr revIDLastSave="0" documentId="8_{045181B5-3A0A-4C01-A0D4-6DE8A350A9C1}" xr6:coauthVersionLast="47" xr6:coauthVersionMax="47" xr10:uidLastSave="{00000000-0000-0000-0000-000000000000}"/>
  <bookViews>
    <workbookView xWindow="-110" yWindow="-110" windowWidth="19420" windowHeight="10420" xr2:uid="{F5AF8166-C36D-8F43-A718-C991CCD96BC1}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2" l="1"/>
  <c r="L55" i="2"/>
  <c r="M55" i="2"/>
  <c r="N55" i="2"/>
  <c r="O55" i="2"/>
  <c r="P55" i="2"/>
  <c r="F35" i="6" l="1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32" i="5" l="1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4" i="2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J43" i="6" s="1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F34" i="6" s="1"/>
  <c r="A34" i="6"/>
  <c r="B33" i="6"/>
  <c r="F33" i="6" s="1"/>
  <c r="A33" i="6"/>
  <c r="B32" i="6"/>
  <c r="F32" i="6" s="1"/>
  <c r="A32" i="6"/>
  <c r="B31" i="6"/>
  <c r="F31" i="6" s="1"/>
  <c r="A31" i="6"/>
  <c r="B30" i="6"/>
  <c r="F30" i="6" s="1"/>
  <c r="A30" i="6"/>
  <c r="B29" i="6"/>
  <c r="F29" i="6" s="1"/>
  <c r="A29" i="6"/>
  <c r="B28" i="6"/>
  <c r="F28" i="6" s="1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B38" i="5"/>
  <c r="A38" i="5"/>
  <c r="B37" i="5"/>
  <c r="A37" i="5"/>
  <c r="P37" i="5" s="1"/>
  <c r="B36" i="5"/>
  <c r="A36" i="5"/>
  <c r="H36" i="5" s="1"/>
  <c r="B35" i="5"/>
  <c r="A35" i="5"/>
  <c r="B34" i="5"/>
  <c r="A34" i="5"/>
  <c r="L34" i="5" s="1"/>
  <c r="B33" i="5"/>
  <c r="A33" i="5"/>
  <c r="I33" i="5" s="1"/>
  <c r="B32" i="5"/>
  <c r="A32" i="5"/>
  <c r="B31" i="5"/>
  <c r="A31" i="5"/>
  <c r="F31" i="5" s="1"/>
  <c r="B30" i="5"/>
  <c r="A30" i="5"/>
  <c r="C30" i="5" s="1"/>
  <c r="B29" i="5"/>
  <c r="A29" i="5"/>
  <c r="F29" i="5" s="1"/>
  <c r="B28" i="5"/>
  <c r="A28" i="5"/>
  <c r="F28" i="5" s="1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D54" i="2"/>
  <c r="D55" i="2" s="1"/>
  <c r="E54" i="2"/>
  <c r="E55" i="2" s="1"/>
  <c r="G54" i="2"/>
  <c r="G55" i="2" s="1"/>
  <c r="H54" i="2"/>
  <c r="H55" i="2" s="1"/>
  <c r="I54" i="2"/>
  <c r="I55" i="2" s="1"/>
  <c r="J54" i="2"/>
  <c r="J55" i="2" s="1"/>
  <c r="K54" i="2"/>
  <c r="L54" i="2"/>
  <c r="M54" i="2"/>
  <c r="N54" i="2"/>
  <c r="O54" i="2"/>
  <c r="P54" i="2"/>
  <c r="C54" i="2"/>
  <c r="C55" i="2" s="1"/>
  <c r="Q55" i="2" l="1"/>
  <c r="F34" i="5"/>
  <c r="F33" i="5"/>
  <c r="F30" i="5"/>
  <c r="F14" i="5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59" i="2" s="1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Q54" i="2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6" i="2" s="1"/>
  <c r="F54" i="6"/>
  <c r="F60" i="2" s="1"/>
  <c r="P53" i="5"/>
  <c r="L53" i="5"/>
  <c r="L56" i="2" s="1"/>
  <c r="H53" i="5"/>
  <c r="H56" i="2" s="1"/>
  <c r="O53" i="6"/>
  <c r="O59" i="2" s="1"/>
  <c r="J53" i="6"/>
  <c r="J59" i="2" s="1"/>
  <c r="D53" i="5"/>
  <c r="D56" i="2" s="1"/>
  <c r="H53" i="6"/>
  <c r="H59" i="2" s="1"/>
  <c r="L53" i="6"/>
  <c r="L59" i="2" s="1"/>
  <c r="E53" i="6"/>
  <c r="E59" i="2" s="1"/>
  <c r="D53" i="6"/>
  <c r="D59" i="2" s="1"/>
  <c r="G53" i="5"/>
  <c r="G56" i="2" s="1"/>
  <c r="I53" i="5"/>
  <c r="I56" i="2" s="1"/>
  <c r="K53" i="5"/>
  <c r="K56" i="2" s="1"/>
  <c r="M53" i="5"/>
  <c r="M56" i="2" s="1"/>
  <c r="G53" i="6"/>
  <c r="G59" i="2" s="1"/>
  <c r="K53" i="6"/>
  <c r="K59" i="2" s="1"/>
  <c r="C53" i="6"/>
  <c r="C59" i="2" s="1"/>
  <c r="C53" i="5"/>
  <c r="C56" i="2" s="1"/>
  <c r="I53" i="6"/>
  <c r="I59" i="2" s="1"/>
  <c r="P53" i="6"/>
  <c r="P59" i="2" s="1"/>
  <c r="N53" i="6"/>
  <c r="N59" i="2" s="1"/>
  <c r="M53" i="6"/>
  <c r="M59" i="2" s="1"/>
  <c r="E53" i="5"/>
  <c r="E56" i="2" s="1"/>
  <c r="J53" i="5"/>
  <c r="J56" i="2" s="1"/>
  <c r="O53" i="5"/>
  <c r="O56" i="2" s="1"/>
  <c r="N53" i="5"/>
  <c r="N56" i="2" s="1"/>
  <c r="F54" i="5" l="1"/>
  <c r="F57" i="2" s="1"/>
  <c r="P54" i="5"/>
  <c r="P57" i="2" s="1"/>
  <c r="P56" i="2"/>
  <c r="H54" i="5"/>
  <c r="H57" i="2" s="1"/>
  <c r="L54" i="5"/>
  <c r="L57" i="2" s="1"/>
  <c r="P54" i="6"/>
  <c r="P60" i="2" s="1"/>
  <c r="L54" i="6"/>
  <c r="L60" i="2" s="1"/>
  <c r="I54" i="6"/>
  <c r="I60" i="2" s="1"/>
  <c r="H54" i="6"/>
  <c r="H60" i="2" s="1"/>
  <c r="K54" i="6"/>
  <c r="K60" i="2" s="1"/>
  <c r="O54" i="6"/>
  <c r="O60" i="2" s="1"/>
  <c r="E54" i="5"/>
  <c r="E57" i="2" s="1"/>
  <c r="G54" i="5"/>
  <c r="G57" i="2" s="1"/>
  <c r="M54" i="6"/>
  <c r="M60" i="2" s="1"/>
  <c r="M54" i="5"/>
  <c r="M57" i="2" s="1"/>
  <c r="D54" i="6"/>
  <c r="D60" i="2" s="1"/>
  <c r="D54" i="5"/>
  <c r="D57" i="2" s="1"/>
  <c r="J54" i="5"/>
  <c r="J57" i="2" s="1"/>
  <c r="I54" i="5"/>
  <c r="I57" i="2" s="1"/>
  <c r="G54" i="6"/>
  <c r="G60" i="2" s="1"/>
  <c r="N54" i="5"/>
  <c r="N57" i="2" s="1"/>
  <c r="C54" i="5"/>
  <c r="C57" i="2" s="1"/>
  <c r="O54" i="5"/>
  <c r="O57" i="2" s="1"/>
  <c r="N54" i="6"/>
  <c r="N60" i="2" s="1"/>
  <c r="Q53" i="6"/>
  <c r="Q59" i="2" s="1"/>
  <c r="C54" i="6"/>
  <c r="C60" i="2" s="1"/>
  <c r="K54" i="5"/>
  <c r="K57" i="2" s="1"/>
  <c r="E54" i="6"/>
  <c r="E60" i="2" s="1"/>
  <c r="J54" i="6"/>
  <c r="J60" i="2" s="1"/>
  <c r="Q53" i="5"/>
  <c r="Q56" i="2" s="1"/>
  <c r="Q54" i="5" l="1"/>
  <c r="Q57" i="2" s="1"/>
  <c r="Q54" i="6"/>
  <c r="Q60" i="2" s="1"/>
  <c r="O55" i="6" l="1"/>
  <c r="O61" i="2" s="1"/>
  <c r="F55" i="6"/>
  <c r="F61" i="2" s="1"/>
  <c r="K55" i="5"/>
  <c r="K58" i="2" s="1"/>
  <c r="F55" i="5"/>
  <c r="F58" i="2" s="1"/>
  <c r="L55" i="6"/>
  <c r="L61" i="2" s="1"/>
  <c r="M55" i="5"/>
  <c r="M58" i="2" s="1"/>
  <c r="H55" i="6"/>
  <c r="H61" i="2" s="1"/>
  <c r="P55" i="6"/>
  <c r="P61" i="2" s="1"/>
  <c r="J55" i="6"/>
  <c r="J61" i="2" s="1"/>
  <c r="N55" i="6"/>
  <c r="N61" i="2" s="1"/>
  <c r="E55" i="6"/>
  <c r="E61" i="2" s="1"/>
  <c r="I55" i="6"/>
  <c r="I61" i="2" s="1"/>
  <c r="N55" i="5"/>
  <c r="N58" i="2" s="1"/>
  <c r="G55" i="6"/>
  <c r="G61" i="2" s="1"/>
  <c r="E55" i="5"/>
  <c r="E58" i="2" s="1"/>
  <c r="G55" i="5"/>
  <c r="G58" i="2" s="1"/>
  <c r="L55" i="5"/>
  <c r="L58" i="2" s="1"/>
  <c r="P55" i="5"/>
  <c r="P58" i="2" s="1"/>
  <c r="H55" i="5"/>
  <c r="H58" i="2" s="1"/>
  <c r="O55" i="5"/>
  <c r="O58" i="2" s="1"/>
  <c r="D55" i="6"/>
  <c r="D61" i="2" s="1"/>
  <c r="K55" i="6"/>
  <c r="K61" i="2" s="1"/>
  <c r="M55" i="6"/>
  <c r="M61" i="2" s="1"/>
  <c r="J55" i="5"/>
  <c r="J58" i="2" s="1"/>
  <c r="I55" i="5"/>
  <c r="I58" i="2" s="1"/>
  <c r="D55" i="5"/>
  <c r="D58" i="2" s="1"/>
  <c r="C55" i="6"/>
  <c r="C61" i="2" s="1"/>
  <c r="C55" i="5"/>
  <c r="C58" i="2" s="1"/>
  <c r="Q55" i="5" l="1"/>
  <c r="Q5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644C3D8A-6599-4D90-B781-570C68E8756A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03938438-F25A-4223-B16B-0A611919FA7F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F8A10637-92C4-4899-8D6C-68C61B1036AC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8B691535-4E43-46BB-8809-6681CB713969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<sst xmlns="http://schemas.openxmlformats.org/spreadsheetml/2006/main" count="141" uniqueCount="49">
  <si>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</si>
  <si>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</si>
  <si>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</si>
  <si>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</si>
  <si>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</si>
  <si>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</si>
  <si>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</si>
  <si>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</si>
  <si>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</si>
  <si>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</si>
  <si>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</si>
  <si>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</si>
  <si>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</si>
  <si>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</si>
  <si>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</si>
  <si>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</si>
  <si>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</si>
  <si>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</si>
  <si>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</si>
  <si>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</si>
  <si>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</si>
  <si>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</si>
  <si>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</si>
  <si>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</si>
  <si>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</si>
  <si>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</si>
  <si>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</si>
  <si>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</si>
  <si>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</si>
  <si>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</si>
  <si>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</si>
  <si>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</si>
  <si>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</si>
  <si>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</si>
  <si>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</si>
  <si>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</si>
  <si>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</si>
  <si>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</si>
  <si>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</si>
  <si>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</si>
  <si>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</si>
  <si>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</si>
  <si>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</si>
  <si>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</si>
  <si>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</si>
  <si>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</si>
  <si>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</si>
  <si>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…</t>
  </si>
  <si>
    <t>Les Chabloz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</si>
</sst>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0" fillId="2" borderId="1" xfId="0" applyFont="1" applyFill="1" applyBorder="1" applyProtection="1">
      <protection locked="0"/>
    </xf>
    <xf numFmtId="0" fontId="2" fillId="3" borderId="0" xfId="0" applyFont="1" applyFill="1" applyProtection="1"/>
    <xf numFmtId="0" fontId="0" fillId="3" borderId="0" xfId="0" applyFill="1" applyProtection="1"/>
    <xf numFmtId="0" fontId="1" fillId="3" borderId="0" xfId="0" applyFont="1" applyFill="1" applyBorder="1" applyProtection="1"/>
    <xf numFmtId="0" fontId="1" fillId="3" borderId="1" xfId="0" applyFont="1" applyFill="1" applyBorder="1" applyAlignment="1" applyProtection="1">
      <alignment vertical="center" wrapText="1"/>
    </xf>
    <xf numFmtId="0" fontId="0" fillId="3" borderId="0" xfId="0" applyFill="1" applyBorder="1" applyProtection="1"/>
    <xf numFmtId="0" fontId="0" fillId="3" borderId="5" xfId="0" applyFill="1" applyBorder="1" applyProtection="1"/>
    <xf numFmtId="0" fontId="1" fillId="3" borderId="5" xfId="0" applyFont="1" applyFill="1" applyBorder="1" applyProtection="1"/>
    <xf numFmtId="0" fontId="1" fillId="3" borderId="0" xfId="0" applyFont="1" applyFill="1" applyProtection="1"/>
    <xf numFmtId="164" fontId="0" fillId="3" borderId="5" xfId="0" applyNumberFormat="1" applyFill="1" applyBorder="1" applyProtection="1"/>
    <xf numFmtId="1" fontId="1" fillId="3" borderId="5" xfId="0" applyNumberFormat="1" applyFont="1" applyFill="1" applyBorder="1" applyProtection="1"/>
    <xf numFmtId="2" fontId="0" fillId="3" borderId="0" xfId="0" applyNumberFormat="1" applyFill="1" applyProtection="1"/>
    <xf numFmtId="164" fontId="1" fillId="3" borderId="0" xfId="0" applyNumberFormat="1" applyFont="1" applyFill="1" applyProtection="1"/>
    <xf numFmtId="1" fontId="0" fillId="3" borderId="5" xfId="0" applyNumberFormat="1" applyFill="1" applyBorder="1" applyProtection="1"/>
    <xf numFmtId="9" fontId="1" fillId="3" borderId="5" xfId="0" applyNumberFormat="1" applyFont="1" applyFill="1" applyBorder="1" applyProtection="1"/>
    <xf numFmtId="164" fontId="0" fillId="3" borderId="0" xfId="0" applyNumberFormat="1" applyFill="1" applyProtection="1"/>
    <xf numFmtId="1" fontId="1" fillId="3" borderId="0" xfId="0" applyNumberFormat="1" applyFont="1" applyFill="1" applyProtection="1"/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right"/>
    </xf>
    <xf numFmtId="0" fontId="1" fillId="3" borderId="5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1E91-DE83-D44C-87F7-892B9BB27036}">
  <dimension ref="A1:R61"/>
  <sheetViews>
    <sheetView tabSelected="1" workbookViewId="0">
      <selection activeCell="B9" sqref="B9:B34"/>
    </sheetView>
  </sheetViews>
  <sheetFormatPr baseColWidth="10" defaultColWidth="11" defaultRowHeight="15.5" x14ac:dyDescent="0.35"/>
  <cols>
    <col min="1" max="1" width="17.9140625" style="13" customWidth="1"/>
    <col min="2" max="2" width="12" style="13" customWidth="1"/>
    <col min="3" max="17" width="11" style="13"/>
    <col min="18" max="18" width="17.1640625" style="13" bestFit="1" customWidth="1"/>
    <col min="19" max="16384" width="11" style="13"/>
  </cols>
  <sheetData>
    <row r="1" spans="1:16" ht="21" x14ac:dyDescent="0.5">
      <c r="A1" s="12" t="s">
        <v>19</v>
      </c>
    </row>
    <row r="3" spans="1:16" x14ac:dyDescent="0.35">
      <c r="A3" s="14" t="s">
        <v>15</v>
      </c>
      <c r="B3" s="31" t="s">
        <v>48</v>
      </c>
    </row>
    <row r="4" spans="1:16" x14ac:dyDescent="0.35">
      <c r="A4" s="14" t="s">
        <v>16</v>
      </c>
      <c r="B4" s="31" t="s">
        <v>47</v>
      </c>
    </row>
    <row r="5" spans="1:16" x14ac:dyDescent="0.35">
      <c r="A5" s="14" t="s">
        <v>17</v>
      </c>
      <c r="B5" s="31" t="s">
        <v>47</v>
      </c>
    </row>
    <row r="6" spans="1:16" x14ac:dyDescent="0.35">
      <c r="A6" s="14" t="s">
        <v>18</v>
      </c>
      <c r="B6" s="11">
        <v>0.85</v>
      </c>
      <c r="C6" s="14" t="s">
        <v>0</v>
      </c>
    </row>
    <row r="8" spans="1:16" ht="46.5" x14ac:dyDescent="0.35">
      <c r="A8" s="15" t="s">
        <v>20</v>
      </c>
      <c r="B8" s="34" t="s">
        <v>1</v>
      </c>
      <c r="C8" s="34" t="s">
        <v>2</v>
      </c>
      <c r="D8" s="34" t="s">
        <v>14</v>
      </c>
      <c r="E8" s="34" t="s">
        <v>3</v>
      </c>
      <c r="F8" s="34" t="s">
        <v>43</v>
      </c>
      <c r="G8" s="34" t="s">
        <v>13</v>
      </c>
      <c r="H8" s="34" t="s">
        <v>5</v>
      </c>
      <c r="I8" s="34" t="s">
        <v>6</v>
      </c>
      <c r="J8" s="34" t="s">
        <v>7</v>
      </c>
      <c r="K8" s="34" t="s">
        <v>8</v>
      </c>
      <c r="L8" s="34" t="s">
        <v>9</v>
      </c>
      <c r="M8" s="34" t="s">
        <v>10</v>
      </c>
      <c r="N8" s="34" t="s">
        <v>11</v>
      </c>
      <c r="O8" s="34" t="s">
        <v>12</v>
      </c>
      <c r="P8" s="34" t="s">
        <v>4</v>
      </c>
    </row>
    <row r="9" spans="1:16" x14ac:dyDescent="0.35">
      <c r="A9" s="28">
        <v>10</v>
      </c>
      <c r="B9" s="35">
        <v>0.1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x14ac:dyDescent="0.35">
      <c r="A10" s="29">
        <v>14</v>
      </c>
      <c r="B10" s="36">
        <v>0.1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x14ac:dyDescent="0.35">
      <c r="A11" s="29">
        <v>18</v>
      </c>
      <c r="B11" s="36">
        <v>0.2</v>
      </c>
      <c r="C11" s="29">
        <v>23</v>
      </c>
      <c r="D11" s="29">
        <v>46</v>
      </c>
      <c r="E11" s="29"/>
      <c r="F11" s="29"/>
      <c r="G11" s="29"/>
      <c r="H11" s="29">
        <v>4</v>
      </c>
      <c r="I11" s="29"/>
      <c r="J11" s="29">
        <v>7</v>
      </c>
      <c r="K11" s="29"/>
      <c r="L11" s="29"/>
      <c r="M11" s="29"/>
      <c r="N11" s="29"/>
      <c r="O11" s="29"/>
      <c r="P11" s="29"/>
    </row>
    <row r="12" spans="1:16" x14ac:dyDescent="0.35">
      <c r="A12" s="29">
        <v>22</v>
      </c>
      <c r="B12" s="36">
        <v>0.3</v>
      </c>
      <c r="C12" s="29">
        <v>13</v>
      </c>
      <c r="D12" s="29">
        <v>14</v>
      </c>
      <c r="E12" s="29"/>
      <c r="F12" s="29"/>
      <c r="G12" s="29"/>
      <c r="H12" s="29">
        <v>1</v>
      </c>
      <c r="I12" s="29"/>
      <c r="J12" s="29">
        <v>1</v>
      </c>
      <c r="K12" s="29"/>
      <c r="L12" s="29"/>
      <c r="M12" s="29"/>
      <c r="N12" s="29"/>
      <c r="O12" s="29"/>
      <c r="P12" s="29"/>
    </row>
    <row r="13" spans="1:16" x14ac:dyDescent="0.35">
      <c r="A13" s="29">
        <v>26</v>
      </c>
      <c r="B13" s="36">
        <v>0.5</v>
      </c>
      <c r="C13" s="29">
        <v>17</v>
      </c>
      <c r="D13" s="29">
        <v>12</v>
      </c>
      <c r="E13" s="29"/>
      <c r="F13" s="29"/>
      <c r="G13" s="29"/>
      <c r="H13" s="29">
        <v>2</v>
      </c>
      <c r="I13" s="29"/>
      <c r="J13" s="29">
        <v>2</v>
      </c>
      <c r="K13" s="29"/>
      <c r="L13" s="29"/>
      <c r="M13" s="29"/>
      <c r="N13" s="29"/>
      <c r="O13" s="29"/>
      <c r="P13" s="29"/>
    </row>
    <row r="14" spans="1:16" x14ac:dyDescent="0.35">
      <c r="A14" s="29">
        <v>30</v>
      </c>
      <c r="B14" s="36">
        <v>0.7</v>
      </c>
      <c r="C14" s="29">
        <v>26</v>
      </c>
      <c r="D14" s="29">
        <v>16</v>
      </c>
      <c r="E14" s="29"/>
      <c r="F14" s="29"/>
      <c r="G14" s="29"/>
      <c r="H14" s="29">
        <v>1</v>
      </c>
      <c r="I14" s="29"/>
      <c r="J14" s="29">
        <v>3</v>
      </c>
      <c r="K14" s="29"/>
      <c r="L14" s="29"/>
      <c r="M14" s="29"/>
      <c r="N14" s="29"/>
      <c r="O14" s="29"/>
      <c r="P14" s="29"/>
    </row>
    <row r="15" spans="1:16" x14ac:dyDescent="0.35">
      <c r="A15" s="29">
        <v>34</v>
      </c>
      <c r="B15" s="36">
        <v>1</v>
      </c>
      <c r="C15" s="29">
        <v>17</v>
      </c>
      <c r="D15" s="29">
        <v>19</v>
      </c>
      <c r="E15" s="29"/>
      <c r="F15" s="29"/>
      <c r="G15" s="29"/>
      <c r="H15" s="29">
        <v>1</v>
      </c>
      <c r="I15" s="29"/>
      <c r="J15" s="29"/>
      <c r="K15" s="29"/>
      <c r="L15" s="29"/>
      <c r="M15" s="29"/>
      <c r="N15" s="29"/>
      <c r="O15" s="29"/>
      <c r="P15" s="29"/>
    </row>
    <row r="16" spans="1:16" x14ac:dyDescent="0.35">
      <c r="A16" s="29">
        <v>38</v>
      </c>
      <c r="B16" s="36">
        <v>1.3</v>
      </c>
      <c r="C16" s="29">
        <v>29</v>
      </c>
      <c r="D16" s="29">
        <v>14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 x14ac:dyDescent="0.35">
      <c r="A17" s="29">
        <v>42</v>
      </c>
      <c r="B17" s="36">
        <v>1.6</v>
      </c>
      <c r="C17" s="29">
        <v>17</v>
      </c>
      <c r="D17" s="29">
        <v>16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 x14ac:dyDescent="0.35">
      <c r="A18" s="29">
        <v>46</v>
      </c>
      <c r="B18" s="36">
        <v>2</v>
      </c>
      <c r="C18" s="29">
        <v>10</v>
      </c>
      <c r="D18" s="29">
        <v>15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 x14ac:dyDescent="0.35">
      <c r="A19" s="29">
        <v>50</v>
      </c>
      <c r="B19" s="36">
        <v>2.4</v>
      </c>
      <c r="C19" s="29">
        <v>5</v>
      </c>
      <c r="D19" s="29">
        <v>14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 x14ac:dyDescent="0.35">
      <c r="A20" s="29">
        <v>54</v>
      </c>
      <c r="B20" s="36">
        <v>2.8</v>
      </c>
      <c r="C20" s="29">
        <v>3</v>
      </c>
      <c r="D20" s="29">
        <v>8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x14ac:dyDescent="0.35">
      <c r="A21" s="29">
        <v>58</v>
      </c>
      <c r="B21" s="36">
        <v>3.3</v>
      </c>
      <c r="C21" s="29">
        <v>1</v>
      </c>
      <c r="D21" s="29">
        <v>6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 x14ac:dyDescent="0.35">
      <c r="A22" s="29">
        <v>62</v>
      </c>
      <c r="B22" s="36">
        <v>3.8</v>
      </c>
      <c r="C22" s="29">
        <v>2</v>
      </c>
      <c r="D22" s="29">
        <v>4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x14ac:dyDescent="0.35">
      <c r="A23" s="29">
        <v>66</v>
      </c>
      <c r="B23" s="36">
        <v>4.4000000000000004</v>
      </c>
      <c r="C23" s="29">
        <v>1</v>
      </c>
      <c r="D23" s="29">
        <v>2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x14ac:dyDescent="0.35">
      <c r="A24" s="29">
        <v>70</v>
      </c>
      <c r="B24" s="36">
        <v>5</v>
      </c>
      <c r="C24" s="29"/>
      <c r="D24" s="29">
        <v>1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35">
      <c r="A25" s="29">
        <v>74</v>
      </c>
      <c r="B25" s="36">
        <v>5.7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x14ac:dyDescent="0.35">
      <c r="A26" s="29">
        <v>78</v>
      </c>
      <c r="B26" s="36">
        <v>6.4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x14ac:dyDescent="0.35">
      <c r="A27" s="29">
        <v>82</v>
      </c>
      <c r="B27" s="36">
        <v>7.1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x14ac:dyDescent="0.35">
      <c r="A28" s="29">
        <v>86</v>
      </c>
      <c r="B28" s="36">
        <v>7.9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x14ac:dyDescent="0.35">
      <c r="A29" s="29">
        <v>90</v>
      </c>
      <c r="B29" s="36">
        <v>8.6999999999999993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 x14ac:dyDescent="0.35">
      <c r="A30" s="29">
        <v>94</v>
      </c>
      <c r="B30" s="36">
        <v>9.5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x14ac:dyDescent="0.35">
      <c r="A31" s="29">
        <v>98</v>
      </c>
      <c r="B31" s="36">
        <v>10.3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x14ac:dyDescent="0.35">
      <c r="A32" s="29">
        <v>102</v>
      </c>
      <c r="B32" s="36">
        <v>11.2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6" x14ac:dyDescent="0.35">
      <c r="A33" s="29">
        <v>106</v>
      </c>
      <c r="B33" s="36">
        <v>12.1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x14ac:dyDescent="0.35">
      <c r="A34" s="29">
        <v>110</v>
      </c>
      <c r="B34" s="36">
        <v>13.1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x14ac:dyDescent="0.3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 x14ac:dyDescent="0.3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x14ac:dyDescent="0.3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x14ac:dyDescent="0.3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x14ac:dyDescent="0.3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x14ac:dyDescent="0.3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x14ac:dyDescent="0.3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x14ac:dyDescent="0.3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x14ac:dyDescent="0.3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x14ac:dyDescent="0.3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x14ac:dyDescent="0.3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x14ac:dyDescent="0.3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x14ac:dyDescent="0.3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x14ac:dyDescent="0.3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8" x14ac:dyDescent="0.3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8" x14ac:dyDescent="0.3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8" x14ac:dyDescent="0.3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8" x14ac:dyDescent="0.3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8" x14ac:dyDescent="0.35">
      <c r="A53" s="17"/>
      <c r="B53" s="17"/>
      <c r="C53" s="33" t="s">
        <v>2</v>
      </c>
      <c r="D53" s="33" t="s">
        <v>14</v>
      </c>
      <c r="E53" s="33" t="s">
        <v>3</v>
      </c>
      <c r="F53" s="33" t="s">
        <v>43</v>
      </c>
      <c r="G53" s="33" t="s">
        <v>13</v>
      </c>
      <c r="H53" s="33" t="s">
        <v>5</v>
      </c>
      <c r="I53" s="33" t="s">
        <v>6</v>
      </c>
      <c r="J53" s="33" t="s">
        <v>7</v>
      </c>
      <c r="K53" s="33" t="s">
        <v>8</v>
      </c>
      <c r="L53" s="33" t="s">
        <v>9</v>
      </c>
      <c r="M53" s="33" t="s">
        <v>10</v>
      </c>
      <c r="N53" s="33" t="s">
        <v>11</v>
      </c>
      <c r="O53" s="33" t="s">
        <v>12</v>
      </c>
      <c r="P53" s="33" t="s">
        <v>4</v>
      </c>
      <c r="Q53" s="32" t="s">
        <v>22</v>
      </c>
      <c r="R53" s="18" t="s">
        <v>39</v>
      </c>
    </row>
    <row r="54" spans="1:18" x14ac:dyDescent="0.35">
      <c r="A54" s="19" t="s">
        <v>21</v>
      </c>
      <c r="B54" s="19" t="s">
        <v>23</v>
      </c>
      <c r="C54" s="13">
        <f>SUM(C9:C51)</f>
        <v>164</v>
      </c>
      <c r="D54" s="13">
        <f t="shared" ref="D54:P54" si="0">SUM(D9:D51)</f>
        <v>187</v>
      </c>
      <c r="E54" s="13">
        <f t="shared" si="0"/>
        <v>0</v>
      </c>
      <c r="F54" s="13">
        <f t="shared" ref="F54" si="1">SUM(F9:F51)</f>
        <v>0</v>
      </c>
      <c r="G54" s="13">
        <f t="shared" si="0"/>
        <v>0</v>
      </c>
      <c r="H54" s="13">
        <f t="shared" si="0"/>
        <v>9</v>
      </c>
      <c r="I54" s="13">
        <f t="shared" si="0"/>
        <v>0</v>
      </c>
      <c r="J54" s="13">
        <f t="shared" si="0"/>
        <v>13</v>
      </c>
      <c r="K54" s="13">
        <f t="shared" si="0"/>
        <v>0</v>
      </c>
      <c r="L54" s="13">
        <f t="shared" si="0"/>
        <v>0</v>
      </c>
      <c r="M54" s="13">
        <f t="shared" si="0"/>
        <v>0</v>
      </c>
      <c r="N54" s="13">
        <f t="shared" si="0"/>
        <v>0</v>
      </c>
      <c r="O54" s="13">
        <f t="shared" si="0"/>
        <v>0</v>
      </c>
      <c r="P54" s="13">
        <f t="shared" si="0"/>
        <v>0</v>
      </c>
      <c r="Q54" s="19">
        <f>SUM(C54:P54)</f>
        <v>373</v>
      </c>
      <c r="R54" s="19" t="s">
        <v>35</v>
      </c>
    </row>
    <row r="55" spans="1:18" x14ac:dyDescent="0.35">
      <c r="A55" s="18"/>
      <c r="B55" s="18" t="s">
        <v>26</v>
      </c>
      <c r="C55" s="20">
        <f>ROUND(C54/$B$6, 1)</f>
        <v>192.9</v>
      </c>
      <c r="D55" s="20">
        <f t="shared" ref="D55:P55" si="2">ROUND(D54/$B$6, 1)</f>
        <v>220</v>
      </c>
      <c r="E55" s="20">
        <f t="shared" si="2"/>
        <v>0</v>
      </c>
      <c r="F55" s="20">
        <f t="shared" si="2"/>
        <v>0</v>
      </c>
      <c r="G55" s="20">
        <f t="shared" si="2"/>
        <v>0</v>
      </c>
      <c r="H55" s="20">
        <f t="shared" si="2"/>
        <v>10.6</v>
      </c>
      <c r="I55" s="20">
        <f t="shared" si="2"/>
        <v>0</v>
      </c>
      <c r="J55" s="20">
        <f t="shared" si="2"/>
        <v>15.3</v>
      </c>
      <c r="K55" s="20">
        <f t="shared" si="2"/>
        <v>0</v>
      </c>
      <c r="L55" s="20">
        <f t="shared" si="2"/>
        <v>0</v>
      </c>
      <c r="M55" s="20">
        <f t="shared" si="2"/>
        <v>0</v>
      </c>
      <c r="N55" s="20">
        <f t="shared" si="2"/>
        <v>0</v>
      </c>
      <c r="O55" s="20">
        <f t="shared" si="2"/>
        <v>0</v>
      </c>
      <c r="P55" s="20">
        <f t="shared" si="2"/>
        <v>0</v>
      </c>
      <c r="Q55" s="21">
        <f>ROUND(SUM(C55:P55),0)</f>
        <v>439</v>
      </c>
      <c r="R55" s="18" t="s">
        <v>36</v>
      </c>
    </row>
    <row r="56" spans="1:18" ht="17.5" x14ac:dyDescent="0.35">
      <c r="A56" s="19" t="s">
        <v>40</v>
      </c>
      <c r="B56" s="19" t="s">
        <v>23</v>
      </c>
      <c r="C56" s="22">
        <f>ROUND('Berechnungen Grundflaeche'!C53, 2)</f>
        <v>15.55</v>
      </c>
      <c r="D56" s="22">
        <f>ROUND('Berechnungen Grundflaeche'!D53, 2)</f>
        <v>19.940000000000001</v>
      </c>
      <c r="E56" s="22">
        <f>ROUND('Berechnungen Grundflaeche'!E53, 2)</f>
        <v>0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0.41</v>
      </c>
      <c r="I56" s="22">
        <f>ROUND('Berechnungen Grundflaeche'!I53, 2)</f>
        <v>0</v>
      </c>
      <c r="J56" s="22">
        <f>ROUND('Berechnungen Grundflaeche'!J53, 2)</f>
        <v>0.53</v>
      </c>
      <c r="K56" s="22">
        <f>ROUND('Berechnungen Grundflaeche'!K53, 2)</f>
        <v>0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</v>
      </c>
      <c r="P56" s="22">
        <f>ROUND('Berechnungen Grundflaeche'!P53, 2)</f>
        <v>0</v>
      </c>
      <c r="Q56" s="23">
        <f>ROUND('Berechnungen Grundflaeche'!Q53,1)</f>
        <v>36.4</v>
      </c>
      <c r="R56" s="19" t="s">
        <v>41</v>
      </c>
    </row>
    <row r="57" spans="1:18" ht="17.5" x14ac:dyDescent="0.35">
      <c r="A57" s="19"/>
      <c r="B57" s="19" t="s">
        <v>26</v>
      </c>
      <c r="C57" s="22">
        <f>ROUND('Berechnungen Grundflaeche'!C54, 2)</f>
        <v>18.29</v>
      </c>
      <c r="D57" s="22">
        <f>ROUND('Berechnungen Grundflaeche'!D54, 2)</f>
        <v>23.45</v>
      </c>
      <c r="E57" s="22">
        <f>ROUND('Berechnungen Grundflaeche'!E54, 2)</f>
        <v>0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0.48</v>
      </c>
      <c r="I57" s="22">
        <f>ROUND('Berechnungen Grundflaeche'!I54, 2)</f>
        <v>0</v>
      </c>
      <c r="J57" s="22">
        <f>ROUND('Berechnungen Grundflaeche'!J54, 2)</f>
        <v>0.63</v>
      </c>
      <c r="K57" s="22">
        <f>ROUND('Berechnungen Grundflaeche'!K54, 2)</f>
        <v>0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</v>
      </c>
      <c r="P57" s="22">
        <f>ROUND('Berechnungen Grundflaeche'!P54, 2)</f>
        <v>0</v>
      </c>
      <c r="Q57" s="23">
        <f>ROUND('Berechnungen Grundflaeche'!Q54, 1)</f>
        <v>42.9</v>
      </c>
      <c r="R57" s="19" t="s">
        <v>42</v>
      </c>
    </row>
    <row r="58" spans="1:18" x14ac:dyDescent="0.35">
      <c r="A58" s="18"/>
      <c r="B58" s="18" t="s">
        <v>27</v>
      </c>
      <c r="C58" s="24">
        <f>ROUND(100 * 'Berechnungen Grundflaeche'!C55,0)</f>
        <v>43</v>
      </c>
      <c r="D58" s="24">
        <f>ROUND(100 * 'Berechnungen Grundflaeche'!D55,0)</f>
        <v>55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1</v>
      </c>
      <c r="I58" s="24">
        <f>ROUND(100 * 'Berechnungen Grundflaeche'!I55,0)</f>
        <v>0</v>
      </c>
      <c r="J58" s="24">
        <f>ROUND(100 * 'Berechnungen Grundflaeche'!J55,0)</f>
        <v>1</v>
      </c>
      <c r="K58" s="24">
        <f>ROUND(100 * 'Berechnungen Grundflaeche'!K55,0)</f>
        <v>0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0</v>
      </c>
      <c r="P58" s="24">
        <f>ROUND(100 * 'Berechnungen Grundflaeche'!P55,0)</f>
        <v>0</v>
      </c>
      <c r="Q58" s="25"/>
      <c r="R58" s="18" t="s">
        <v>44</v>
      </c>
    </row>
    <row r="59" spans="1:18" x14ac:dyDescent="0.35">
      <c r="A59" s="19" t="s">
        <v>46</v>
      </c>
      <c r="B59" s="19" t="s">
        <v>23</v>
      </c>
      <c r="C59" s="26">
        <f>ROUND('Berechnungen Vorrat'!C53, 1)</f>
        <v>172.8</v>
      </c>
      <c r="D59" s="26">
        <f>ROUND('Berechnungen Vorrat'!D53, 1)</f>
        <v>228.2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3.8</v>
      </c>
      <c r="I59" s="26">
        <f>ROUND('Berechnungen Vorrat'!I53, 1)</f>
        <v>0</v>
      </c>
      <c r="J59" s="26">
        <f>ROUND('Berechnungen Vorrat'!J53, 1)</f>
        <v>4.8</v>
      </c>
      <c r="K59" s="26">
        <f>ROUND('Berechnungen Vorrat'!K53, 1)</f>
        <v>0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0</v>
      </c>
      <c r="P59" s="26">
        <f>ROUND('Berechnungen Vorrat'!P53, 1)</f>
        <v>0</v>
      </c>
      <c r="Q59" s="27">
        <f>ROUND('Berechnungen Vorrat'!Q53, 0)</f>
        <v>410</v>
      </c>
      <c r="R59" s="19" t="s">
        <v>37</v>
      </c>
    </row>
    <row r="60" spans="1:18" x14ac:dyDescent="0.35">
      <c r="A60" s="19"/>
      <c r="B60" s="19" t="s">
        <v>26</v>
      </c>
      <c r="C60" s="26">
        <f>ROUND('Berechnungen Vorrat'!C54, 1)</f>
        <v>203.3</v>
      </c>
      <c r="D60" s="26">
        <f>ROUND('Berechnungen Vorrat'!D54, 1)</f>
        <v>268.5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4.5</v>
      </c>
      <c r="I60" s="26">
        <f>ROUND('Berechnungen Vorrat'!I54, 1)</f>
        <v>0</v>
      </c>
      <c r="J60" s="26">
        <f>ROUND('Berechnungen Vorrat'!J54, 1)</f>
        <v>5.6</v>
      </c>
      <c r="K60" s="26">
        <f>ROUND('Berechnungen Vorrat'!K54, 1)</f>
        <v>0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0</v>
      </c>
      <c r="P60" s="26">
        <f>ROUND('Berechnungen Vorrat'!P54, 1)</f>
        <v>0</v>
      </c>
      <c r="Q60" s="27">
        <f>ROUND('Berechnungen Vorrat'!Q54, 0)</f>
        <v>482</v>
      </c>
      <c r="R60" s="19" t="s">
        <v>38</v>
      </c>
    </row>
    <row r="61" spans="1:18" x14ac:dyDescent="0.35">
      <c r="A61" s="18"/>
      <c r="B61" s="18" t="s">
        <v>27</v>
      </c>
      <c r="C61" s="24">
        <f>ROUND(100 * 'Berechnungen Vorrat'!C55, 0)</f>
        <v>42</v>
      </c>
      <c r="D61" s="24">
        <f>ROUND(100 * 'Berechnungen Vorrat'!D55, 0)</f>
        <v>56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1</v>
      </c>
      <c r="I61" s="24">
        <f>ROUND(100 * 'Berechnungen Vorrat'!I55, 0)</f>
        <v>0</v>
      </c>
      <c r="J61" s="24">
        <f>ROUND(100 * 'Berechnungen Vorrat'!J55, 0)</f>
        <v>1</v>
      </c>
      <c r="K61" s="24">
        <f>ROUND(100 * 'Berechnungen Vorrat'!K55, 0)</f>
        <v>0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0</v>
      </c>
      <c r="Q61" s="25"/>
      <c r="R61" s="18" t="s">
        <v>45</v>
      </c>
    </row>
  </sheetData>
  <sheetProtection algorithmName="SHA-512" hashValue="EYm4cYDmZ1n8QcEMbjwzaEcX2fburv8rphEewM8XWgSc2QfjF0fMOK03/wBIind2oBrBrCN6jVRTfsq86FSqPA==" saltValue="NuS8aY1G+eKJQG0E2IY2a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354B-0FD3-4D80-9F29-0BA34ECEA060}">
  <dimension ref="A1:P51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9140625" style="2" customWidth="1"/>
    <col min="2" max="2" width="12" style="2" customWidth="1"/>
    <col min="3" max="16384" width="11" style="2"/>
  </cols>
  <sheetData>
    <row r="1" spans="1:16" ht="21" x14ac:dyDescent="0.5">
      <c r="A1" s="1" t="s">
        <v>28</v>
      </c>
    </row>
    <row r="2" spans="1:16" x14ac:dyDescent="0.35">
      <c r="A2" s="10" t="s">
        <v>34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>
        <f>Kluppierungsprotokoll!B6</f>
        <v>0.85</v>
      </c>
      <c r="C6" s="3" t="s">
        <v>0</v>
      </c>
    </row>
    <row r="8" spans="1:16" ht="46.5" x14ac:dyDescent="0.3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>
        <f>Kluppierungsprotokoll!A9</f>
        <v>10</v>
      </c>
      <c r="B9" s="7">
        <f>Kluppierungsprotokoll!B9</f>
        <v>0.1</v>
      </c>
      <c r="C9" s="7">
        <f>Kluppierungsprotokoll!C9/$B$6</f>
        <v>0</v>
      </c>
      <c r="D9" s="7">
        <f>Kluppierungsprotokoll!D9/$B$6</f>
        <v>0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0</v>
      </c>
      <c r="I9" s="7">
        <f>Kluppierungsprotokoll!I9/$B$6</f>
        <v>0</v>
      </c>
      <c r="J9" s="7">
        <f>Kluppierungsprotokoll!J9/$B$6</f>
        <v>0</v>
      </c>
      <c r="K9" s="7">
        <f>Kluppierungsprotokoll!K9/$B$6</f>
        <v>0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0</v>
      </c>
      <c r="P9" s="7">
        <f>Kluppierungsprotokoll!P9/$B$6</f>
        <v>0</v>
      </c>
    </row>
    <row r="10" spans="1:16" x14ac:dyDescent="0.35">
      <c r="A10" s="8">
        <f>Kluppierungsprotokoll!A10</f>
        <v>14</v>
      </c>
      <c r="B10" s="8">
        <f>Kluppierungsprotokoll!B10</f>
        <v>0.1</v>
      </c>
      <c r="C10" s="8">
        <f>Kluppierungsprotokoll!C10/$B$6</f>
        <v>0</v>
      </c>
      <c r="D10" s="8">
        <f>Kluppierungsprotokoll!D10/$B$6</f>
        <v>0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0</v>
      </c>
      <c r="I10" s="8">
        <f>Kluppierungsprotokoll!I10/$B$6</f>
        <v>0</v>
      </c>
      <c r="J10" s="8">
        <f>Kluppierungsprotokoll!J10/$B$6</f>
        <v>0</v>
      </c>
      <c r="K10" s="8">
        <f>Kluppierungsprotokoll!K10/$B$6</f>
        <v>0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0</v>
      </c>
      <c r="P10" s="8">
        <f>Kluppierungsprotokoll!P10/$B$6</f>
        <v>0</v>
      </c>
    </row>
    <row r="11" spans="1:16" x14ac:dyDescent="0.35">
      <c r="A11" s="8">
        <f>Kluppierungsprotokoll!A11</f>
        <v>18</v>
      </c>
      <c r="B11" s="8">
        <f>Kluppierungsprotokoll!B11</f>
        <v>0.2</v>
      </c>
      <c r="C11" s="8">
        <f>Kluppierungsprotokoll!C11/$B$6</f>
        <v>27.058823529411764</v>
      </c>
      <c r="D11" s="8">
        <f>Kluppierungsprotokoll!D11/$B$6</f>
        <v>54.117647058823529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4.7058823529411766</v>
      </c>
      <c r="I11" s="8">
        <f>Kluppierungsprotokoll!I11/$B$6</f>
        <v>0</v>
      </c>
      <c r="J11" s="8">
        <f>Kluppierungsprotokoll!J11/$B$6</f>
        <v>8.2352941176470598</v>
      </c>
      <c r="K11" s="8">
        <f>Kluppierungsprotokoll!K11/$B$6</f>
        <v>0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0</v>
      </c>
    </row>
    <row r="12" spans="1:16" x14ac:dyDescent="0.35">
      <c r="A12" s="8">
        <f>Kluppierungsprotokoll!A12</f>
        <v>22</v>
      </c>
      <c r="B12" s="8">
        <f>Kluppierungsprotokoll!B12</f>
        <v>0.3</v>
      </c>
      <c r="C12" s="8">
        <f>Kluppierungsprotokoll!C12/$B$6</f>
        <v>15.294117647058824</v>
      </c>
      <c r="D12" s="8">
        <f>Kluppierungsprotokoll!D12/$B$6</f>
        <v>16.47058823529412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1.1764705882352942</v>
      </c>
      <c r="I12" s="8">
        <f>Kluppierungsprotokoll!I12/$B$6</f>
        <v>0</v>
      </c>
      <c r="J12" s="8">
        <f>Kluppierungsprotokoll!J12/$B$6</f>
        <v>1.1764705882352942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0</v>
      </c>
    </row>
    <row r="13" spans="1:16" x14ac:dyDescent="0.35">
      <c r="A13" s="8">
        <f>Kluppierungsprotokoll!A13</f>
        <v>26</v>
      </c>
      <c r="B13" s="8">
        <f>Kluppierungsprotokoll!B13</f>
        <v>0.5</v>
      </c>
      <c r="C13" s="8">
        <f>Kluppierungsprotokoll!C13/$B$6</f>
        <v>20</v>
      </c>
      <c r="D13" s="8">
        <f>Kluppierungsprotokoll!D13/$B$6</f>
        <v>14.117647058823529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2.3529411764705883</v>
      </c>
      <c r="I13" s="8">
        <f>Kluppierungsprotokoll!I13/$B$6</f>
        <v>0</v>
      </c>
      <c r="J13" s="8">
        <f>Kluppierungsprotokoll!J13/$B$6</f>
        <v>2.3529411764705883</v>
      </c>
      <c r="K13" s="8">
        <f>Kluppierungsprotokoll!K13/$B$6</f>
        <v>0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</row>
    <row r="14" spans="1:16" x14ac:dyDescent="0.35">
      <c r="A14" s="8">
        <f>Kluppierungsprotokoll!A14</f>
        <v>30</v>
      </c>
      <c r="B14" s="8">
        <f>Kluppierungsprotokoll!B14</f>
        <v>0.7</v>
      </c>
      <c r="C14" s="8">
        <f>Kluppierungsprotokoll!C14/$B$6</f>
        <v>30.588235294117649</v>
      </c>
      <c r="D14" s="8">
        <f>Kluppierungsprotokoll!D14/$B$6</f>
        <v>18.823529411764707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1.1764705882352942</v>
      </c>
      <c r="I14" s="8">
        <f>Kluppierungsprotokoll!I14/$B$6</f>
        <v>0</v>
      </c>
      <c r="J14" s="8">
        <f>Kluppierungsprotokoll!J14/$B$6</f>
        <v>3.5294117647058822</v>
      </c>
      <c r="K14" s="8">
        <f>Kluppierungsprotokoll!K14/$B$6</f>
        <v>0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</row>
    <row r="15" spans="1:16" x14ac:dyDescent="0.35">
      <c r="A15" s="8">
        <f>Kluppierungsprotokoll!A15</f>
        <v>34</v>
      </c>
      <c r="B15" s="8">
        <f>Kluppierungsprotokoll!B15</f>
        <v>1</v>
      </c>
      <c r="C15" s="8">
        <f>Kluppierungsprotokoll!C15/$B$6</f>
        <v>20</v>
      </c>
      <c r="D15" s="8">
        <f>Kluppierungsprotokoll!D15/$B$6</f>
        <v>22.352941176470591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1.1764705882352942</v>
      </c>
      <c r="I15" s="8">
        <f>Kluppierungsprotokoll!I15/$B$6</f>
        <v>0</v>
      </c>
      <c r="J15" s="8">
        <f>Kluppierungsprotokoll!J15/$B$6</f>
        <v>0</v>
      </c>
      <c r="K15" s="8">
        <f>Kluppierungsprotokoll!K15/$B$6</f>
        <v>0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</row>
    <row r="16" spans="1:16" x14ac:dyDescent="0.35">
      <c r="A16" s="8">
        <f>Kluppierungsprotokoll!A16</f>
        <v>38</v>
      </c>
      <c r="B16" s="8">
        <f>Kluppierungsprotokoll!B16</f>
        <v>1.3</v>
      </c>
      <c r="C16" s="8">
        <f>Kluppierungsprotokoll!C16/$B$6</f>
        <v>34.117647058823529</v>
      </c>
      <c r="D16" s="8">
        <f>Kluppierungsprotokoll!D16/$B$6</f>
        <v>16.47058823529412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0</v>
      </c>
      <c r="I16" s="8">
        <f>Kluppierungsprotokoll!I16/$B$6</f>
        <v>0</v>
      </c>
      <c r="J16" s="8">
        <f>Kluppierungsprotokoll!J16/$B$6</f>
        <v>0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</row>
    <row r="17" spans="1:16" x14ac:dyDescent="0.35">
      <c r="A17" s="8">
        <f>Kluppierungsprotokoll!A17</f>
        <v>42</v>
      </c>
      <c r="B17" s="8">
        <f>Kluppierungsprotokoll!B17</f>
        <v>1.6</v>
      </c>
      <c r="C17" s="8">
        <f>Kluppierungsprotokoll!C17/$B$6</f>
        <v>20</v>
      </c>
      <c r="D17" s="8">
        <f>Kluppierungsprotokoll!D17/$B$6</f>
        <v>18.823529411764707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0</v>
      </c>
      <c r="I17" s="8">
        <f>Kluppierungsprotokoll!I17/$B$6</f>
        <v>0</v>
      </c>
      <c r="J17" s="8">
        <f>Kluppierungsprotokoll!J17/$B$6</f>
        <v>0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</row>
    <row r="18" spans="1:16" x14ac:dyDescent="0.35">
      <c r="A18" s="8">
        <f>Kluppierungsprotokoll!A18</f>
        <v>46</v>
      </c>
      <c r="B18" s="8">
        <f>Kluppierungsprotokoll!B18</f>
        <v>2</v>
      </c>
      <c r="C18" s="8">
        <f>Kluppierungsprotokoll!C18/$B$6</f>
        <v>11.764705882352942</v>
      </c>
      <c r="D18" s="8">
        <f>Kluppierungsprotokoll!D18/$B$6</f>
        <v>17.647058823529413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0</v>
      </c>
      <c r="J18" s="8">
        <f>Kluppierungsprotokoll!J18/$B$6</f>
        <v>0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</row>
    <row r="19" spans="1:16" x14ac:dyDescent="0.35">
      <c r="A19" s="8">
        <f>Kluppierungsprotokoll!A19</f>
        <v>50</v>
      </c>
      <c r="B19" s="8">
        <f>Kluppierungsprotokoll!B19</f>
        <v>2.4</v>
      </c>
      <c r="C19" s="8">
        <f>Kluppierungsprotokoll!C19/$B$6</f>
        <v>5.882352941176471</v>
      </c>
      <c r="D19" s="8">
        <f>Kluppierungsprotokoll!D19/$B$6</f>
        <v>16.47058823529412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0</v>
      </c>
      <c r="I19" s="8">
        <f>Kluppierungsprotokoll!I19/$B$6</f>
        <v>0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</row>
    <row r="20" spans="1:16" x14ac:dyDescent="0.35">
      <c r="A20" s="8">
        <f>Kluppierungsprotokoll!A20</f>
        <v>54</v>
      </c>
      <c r="B20" s="8">
        <f>Kluppierungsprotokoll!B20</f>
        <v>2.8</v>
      </c>
      <c r="C20" s="8">
        <f>Kluppierungsprotokoll!C20/$B$6</f>
        <v>3.5294117647058822</v>
      </c>
      <c r="D20" s="8">
        <f>Kluppierungsprotokoll!D20/$B$6</f>
        <v>9.4117647058823533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</row>
    <row r="21" spans="1:16" x14ac:dyDescent="0.35">
      <c r="A21" s="8">
        <f>Kluppierungsprotokoll!A21</f>
        <v>58</v>
      </c>
      <c r="B21" s="8">
        <f>Kluppierungsprotokoll!B21</f>
        <v>3.3</v>
      </c>
      <c r="C21" s="8">
        <f>Kluppierungsprotokoll!C21/$B$6</f>
        <v>1.1764705882352942</v>
      </c>
      <c r="D21" s="8">
        <f>Kluppierungsprotokoll!D21/$B$6</f>
        <v>7.0588235294117645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</row>
    <row r="22" spans="1:16" x14ac:dyDescent="0.35">
      <c r="A22" s="8">
        <f>Kluppierungsprotokoll!A22</f>
        <v>62</v>
      </c>
      <c r="B22" s="8">
        <f>Kluppierungsprotokoll!B22</f>
        <v>3.8</v>
      </c>
      <c r="C22" s="8">
        <f>Kluppierungsprotokoll!C22/$B$6</f>
        <v>2.3529411764705883</v>
      </c>
      <c r="D22" s="8">
        <f>Kluppierungsprotokoll!D22/$B$6</f>
        <v>4.7058823529411766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</row>
    <row r="23" spans="1:16" x14ac:dyDescent="0.35">
      <c r="A23" s="8">
        <f>Kluppierungsprotokoll!A23</f>
        <v>66</v>
      </c>
      <c r="B23" s="8">
        <f>Kluppierungsprotokoll!B23</f>
        <v>4.4000000000000004</v>
      </c>
      <c r="C23" s="8">
        <f>Kluppierungsprotokoll!C23/$B$6</f>
        <v>1.1764705882352942</v>
      </c>
      <c r="D23" s="8">
        <f>Kluppierungsprotokoll!D23/$B$6</f>
        <v>2.3529411764705883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</row>
    <row r="24" spans="1:16" x14ac:dyDescent="0.35">
      <c r="A24" s="8">
        <f>Kluppierungsprotokoll!A24</f>
        <v>70</v>
      </c>
      <c r="B24" s="8">
        <f>Kluppierungsprotokoll!B24</f>
        <v>5</v>
      </c>
      <c r="C24" s="8">
        <f>Kluppierungsprotokoll!C24/$B$6</f>
        <v>0</v>
      </c>
      <c r="D24" s="8">
        <f>Kluppierungsprotokoll!D24/$B$6</f>
        <v>1.1764705882352942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</row>
    <row r="25" spans="1:16" x14ac:dyDescent="0.35">
      <c r="A25" s="8">
        <f>Kluppierungsprotokoll!A25</f>
        <v>74</v>
      </c>
      <c r="B25" s="8">
        <f>Kluppierungsprotokoll!B25</f>
        <v>5.7</v>
      </c>
      <c r="C25" s="8">
        <f>Kluppierungsprotokoll!C25/$B$6</f>
        <v>0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</row>
    <row r="26" spans="1:16" x14ac:dyDescent="0.35">
      <c r="A26" s="8">
        <f>Kluppierungsprotokoll!A26</f>
        <v>78</v>
      </c>
      <c r="B26" s="8">
        <f>Kluppierungsprotokoll!B26</f>
        <v>6.4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</row>
    <row r="27" spans="1:16" x14ac:dyDescent="0.35">
      <c r="A27" s="8">
        <f>Kluppierungsprotokoll!A27</f>
        <v>82</v>
      </c>
      <c r="B27" s="8">
        <f>Kluppierungsprotokoll!B27</f>
        <v>7.1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</row>
    <row r="28" spans="1:16" x14ac:dyDescent="0.35">
      <c r="A28" s="8">
        <f>Kluppierungsprotokoll!A28</f>
        <v>86</v>
      </c>
      <c r="B28" s="8">
        <f>Kluppierungsprotokoll!B28</f>
        <v>7.9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</row>
    <row r="29" spans="1:16" x14ac:dyDescent="0.35">
      <c r="A29" s="8">
        <f>Kluppierungsprotokoll!A29</f>
        <v>90</v>
      </c>
      <c r="B29" s="8">
        <f>Kluppierungsprotokoll!B29</f>
        <v>8.6999999999999993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</row>
    <row r="30" spans="1:16" x14ac:dyDescent="0.35">
      <c r="A30" s="8">
        <f>Kluppierungsprotokoll!A30</f>
        <v>94</v>
      </c>
      <c r="B30" s="8">
        <f>Kluppierungsprotokoll!B30</f>
        <v>9.5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</row>
    <row r="31" spans="1:16" x14ac:dyDescent="0.35">
      <c r="A31" s="8">
        <f>Kluppierungsprotokoll!A31</f>
        <v>98</v>
      </c>
      <c r="B31" s="8">
        <f>Kluppierungsprotokoll!B31</f>
        <v>10.3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</row>
    <row r="32" spans="1:16" x14ac:dyDescent="0.35">
      <c r="A32" s="8">
        <f>Kluppierungsprotokoll!A32</f>
        <v>102</v>
      </c>
      <c r="B32" s="8">
        <f>Kluppierungsprotokoll!B32</f>
        <v>11.2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</row>
    <row r="33" spans="1:16" x14ac:dyDescent="0.35">
      <c r="A33" s="8">
        <f>Kluppierungsprotokoll!A33</f>
        <v>106</v>
      </c>
      <c r="B33" s="8">
        <f>Kluppierungsprotokoll!B33</f>
        <v>12.1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</row>
    <row r="34" spans="1:16" x14ac:dyDescent="0.35">
      <c r="A34" s="8">
        <f>Kluppierungsprotokoll!A34</f>
        <v>110</v>
      </c>
      <c r="B34" s="8">
        <f>Kluppierungsprotokoll!B34</f>
        <v>13.1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</row>
    <row r="35" spans="1:16" x14ac:dyDescent="0.35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</row>
    <row r="36" spans="1:16" x14ac:dyDescent="0.3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</row>
    <row r="37" spans="1:16" x14ac:dyDescent="0.3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</row>
    <row r="38" spans="1:16" x14ac:dyDescent="0.3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</row>
    <row r="39" spans="1:16" x14ac:dyDescent="0.3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</row>
    <row r="40" spans="1:16" x14ac:dyDescent="0.3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</row>
    <row r="41" spans="1:16" x14ac:dyDescent="0.3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</row>
    <row r="42" spans="1:16" x14ac:dyDescent="0.3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</row>
    <row r="43" spans="1:16" x14ac:dyDescent="0.3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</row>
    <row r="44" spans="1:16" x14ac:dyDescent="0.3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</row>
    <row r="45" spans="1:16" x14ac:dyDescent="0.3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</row>
    <row r="46" spans="1:16" x14ac:dyDescent="0.3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</row>
    <row r="47" spans="1:16" x14ac:dyDescent="0.3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</row>
    <row r="48" spans="1:16" x14ac:dyDescent="0.3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</row>
    <row r="49" spans="1:16" x14ac:dyDescent="0.3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</row>
    <row r="50" spans="1:16" x14ac:dyDescent="0.3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</row>
    <row r="51" spans="1:16" x14ac:dyDescent="0.3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CF25-A9DC-4693-948D-BCCEB4B8A94F}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9140625" style="2" customWidth="1"/>
    <col min="2" max="2" width="12" style="2" customWidth="1"/>
    <col min="3" max="16384" width="11" style="2"/>
  </cols>
  <sheetData>
    <row r="1" spans="1:16" ht="21" x14ac:dyDescent="0.5">
      <c r="A1" s="1" t="s">
        <v>29</v>
      </c>
    </row>
    <row r="2" spans="1:16" x14ac:dyDescent="0.35">
      <c r="A2" s="10" t="s">
        <v>33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>
        <f>Kluppierungsprotokoll!B6</f>
        <v>0.85</v>
      </c>
      <c r="C6" s="3" t="s">
        <v>0</v>
      </c>
    </row>
    <row r="8" spans="1:16" ht="46.5" x14ac:dyDescent="0.3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>
        <f>Kluppierungsprotokoll!A9</f>
        <v>10</v>
      </c>
      <c r="B9" s="7">
        <f>Kluppierungsprotokoll!B9</f>
        <v>0.1</v>
      </c>
      <c r="C9" s="7">
        <f>Kluppierungsprotokoll!C9*($A9/200)^2*PI()</f>
        <v>0</v>
      </c>
      <c r="D9" s="7">
        <f>Kluppierungsprotokoll!D9*($A9/200)^2*PI()</f>
        <v>0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</v>
      </c>
      <c r="I9" s="7">
        <f>Kluppierungsprotokoll!I9*($A9/200)^2*PI()</f>
        <v>0</v>
      </c>
      <c r="J9" s="7">
        <f>Kluppierungsprotokoll!J9*($A9/200)^2*PI()</f>
        <v>0</v>
      </c>
      <c r="K9" s="7">
        <f>Kluppierungsprotokoll!K9*($A9/200)^2*PI()</f>
        <v>0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0</v>
      </c>
      <c r="P9" s="7">
        <f>Kluppierungsprotokoll!P9*($A9/200)^2*PI()</f>
        <v>0</v>
      </c>
    </row>
    <row r="10" spans="1:16" x14ac:dyDescent="0.35">
      <c r="A10" s="8">
        <f>Kluppierungsprotokoll!A10</f>
        <v>14</v>
      </c>
      <c r="B10" s="8">
        <f>Kluppierungsprotokoll!B10</f>
        <v>0.1</v>
      </c>
      <c r="C10" s="8">
        <f>Kluppierungsprotokoll!C10*($A10/200)^2*PI()</f>
        <v>0</v>
      </c>
      <c r="D10" s="8">
        <f>Kluppierungsprotokoll!D10*($A10/200)^2*PI()</f>
        <v>0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</v>
      </c>
      <c r="I10" s="8">
        <f>Kluppierungsprotokoll!I10*($A10/200)^2*PI()</f>
        <v>0</v>
      </c>
      <c r="J10" s="8">
        <f>Kluppierungsprotokoll!J10*($A10/200)^2*PI()</f>
        <v>0</v>
      </c>
      <c r="K10" s="8">
        <f>Kluppierungsprotokoll!K10*($A10/200)^2*PI()</f>
        <v>0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0</v>
      </c>
      <c r="P10" s="8">
        <f>Kluppierungsprotokoll!P10*($A10/200)^2*PI()</f>
        <v>0</v>
      </c>
    </row>
    <row r="11" spans="1:16" x14ac:dyDescent="0.35">
      <c r="A11" s="8">
        <f>Kluppierungsprotokoll!A11</f>
        <v>18</v>
      </c>
      <c r="B11" s="8">
        <f>Kluppierungsprotokoll!B11</f>
        <v>0.2</v>
      </c>
      <c r="C11" s="8">
        <f>Kluppierungsprotokoll!C11*($A11/200)^2*PI()</f>
        <v>0.5852787113637784</v>
      </c>
      <c r="D11" s="8">
        <f>Kluppierungsprotokoll!D11*($A11/200)^2*PI()</f>
        <v>1.1705574227275568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0.10178760197630929</v>
      </c>
      <c r="I11" s="8">
        <f>Kluppierungsprotokoll!I11*($A11/200)^2*PI()</f>
        <v>0</v>
      </c>
      <c r="J11" s="8">
        <f>Kluppierungsprotokoll!J11*($A11/200)^2*PI()</f>
        <v>0.17812830345854128</v>
      </c>
      <c r="K11" s="8">
        <f>Kluppierungsprotokoll!K11*($A11/200)^2*PI()</f>
        <v>0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0</v>
      </c>
    </row>
    <row r="12" spans="1:16" x14ac:dyDescent="0.35">
      <c r="A12" s="8">
        <f>Kluppierungsprotokoll!A12</f>
        <v>22</v>
      </c>
      <c r="B12" s="8">
        <f>Kluppierungsprotokoll!B12</f>
        <v>0.3</v>
      </c>
      <c r="C12" s="8">
        <f>Kluppierungsprotokoll!C12*($A12/200)^2*PI()</f>
        <v>0.49417252440967446</v>
      </c>
      <c r="D12" s="8">
        <f>Kluppierungsprotokoll!D12*($A12/200)^2*PI()</f>
        <v>0.53218579551811096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3.8013271108436497E-2</v>
      </c>
      <c r="I12" s="8">
        <f>Kluppierungsprotokoll!I12*($A12/200)^2*PI()</f>
        <v>0</v>
      </c>
      <c r="J12" s="8">
        <f>Kluppierungsprotokoll!J12*($A12/200)^2*PI()</f>
        <v>3.8013271108436497E-2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0</v>
      </c>
    </row>
    <row r="13" spans="1:16" x14ac:dyDescent="0.35">
      <c r="A13" s="8">
        <f>Kluppierungsprotokoll!A13</f>
        <v>26</v>
      </c>
      <c r="B13" s="8">
        <f>Kluppierungsprotokoll!B13</f>
        <v>0.5</v>
      </c>
      <c r="C13" s="8">
        <f>Kluppierungsprotokoll!C13*($A13/200)^2*PI()</f>
        <v>0.90257956937634776</v>
      </c>
      <c r="D13" s="8">
        <f>Kluppierungsprotokoll!D13*($A13/200)^2*PI()</f>
        <v>0.63711499014801021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0.10618583169133503</v>
      </c>
      <c r="I13" s="8">
        <f>Kluppierungsprotokoll!I13*($A13/200)^2*PI()</f>
        <v>0</v>
      </c>
      <c r="J13" s="8">
        <f>Kluppierungsprotokoll!J13*($A13/200)^2*PI()</f>
        <v>0.10618583169133503</v>
      </c>
      <c r="K13" s="8">
        <f>Kluppierungsprotokoll!K13*($A13/200)^2*PI()</f>
        <v>0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</row>
    <row r="14" spans="1:16" x14ac:dyDescent="0.35">
      <c r="A14" s="8">
        <f>Kluppierungsprotokoll!A14</f>
        <v>30</v>
      </c>
      <c r="B14" s="8">
        <f>Kluppierungsprotokoll!B14</f>
        <v>0.7</v>
      </c>
      <c r="C14" s="8">
        <f>Kluppierungsprotokoll!C14*($A14/200)^2*PI()</f>
        <v>1.8378317023500288</v>
      </c>
      <c r="D14" s="8">
        <f>Kluppierungsprotokoll!D14*($A14/200)^2*PI()</f>
        <v>1.1309733552923256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7.0685834705770348E-2</v>
      </c>
      <c r="I14" s="8">
        <f>Kluppierungsprotokoll!I14*($A14/200)^2*PI()</f>
        <v>0</v>
      </c>
      <c r="J14" s="8">
        <f>Kluppierungsprotokoll!J14*($A14/200)^2*PI()</f>
        <v>0.21205750411731106</v>
      </c>
      <c r="K14" s="8">
        <f>Kluppierungsprotokoll!K14*($A14/200)^2*PI()</f>
        <v>0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</row>
    <row r="15" spans="1:16" x14ac:dyDescent="0.35">
      <c r="A15" s="8">
        <f>Kluppierungsprotokoll!A15</f>
        <v>34</v>
      </c>
      <c r="B15" s="8">
        <f>Kluppierungsprotokoll!B15</f>
        <v>1</v>
      </c>
      <c r="C15" s="8">
        <f>Kluppierungsprotokoll!C15*($A15/200)^2*PI()</f>
        <v>1.5434644707086655</v>
      </c>
      <c r="D15" s="8">
        <f>Kluppierungsprotokoll!D15*($A15/200)^2*PI()</f>
        <v>1.7250485260861559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9.0792027688745044E-2</v>
      </c>
      <c r="I15" s="8">
        <f>Kluppierungsprotokoll!I15*($A15/200)^2*PI()</f>
        <v>0</v>
      </c>
      <c r="J15" s="8">
        <f>Kluppierungsprotokoll!J15*($A15/200)^2*PI()</f>
        <v>0</v>
      </c>
      <c r="K15" s="8">
        <f>Kluppierungsprotokoll!K15*($A15/200)^2*PI()</f>
        <v>0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</row>
    <row r="16" spans="1:16" x14ac:dyDescent="0.35">
      <c r="A16" s="8">
        <f>Kluppierungsprotokoll!A16</f>
        <v>38</v>
      </c>
      <c r="B16" s="8">
        <f>Kluppierungsprotokoll!B16</f>
        <v>1.3</v>
      </c>
      <c r="C16" s="8">
        <f>Kluppierungsprotokoll!C16*($A16/200)^2*PI()</f>
        <v>3.288933349043154</v>
      </c>
      <c r="D16" s="8">
        <f>Kluppierungsprotokoll!D16*($A16/200)^2*PI()</f>
        <v>1.5877609271242814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</v>
      </c>
      <c r="I16" s="8">
        <f>Kluppierungsprotokoll!I16*($A16/200)^2*PI()</f>
        <v>0</v>
      </c>
      <c r="J16" s="8">
        <f>Kluppierungsprotokoll!J16*($A16/200)^2*PI()</f>
        <v>0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</row>
    <row r="17" spans="1:16" x14ac:dyDescent="0.35">
      <c r="A17" s="8">
        <f>Kluppierungsprotokoll!A17</f>
        <v>42</v>
      </c>
      <c r="B17" s="8">
        <f>Kluppierungsprotokoll!B17</f>
        <v>1.6</v>
      </c>
      <c r="C17" s="8">
        <f>Kluppierungsprotokoll!C17*($A17/200)^2*PI()</f>
        <v>2.3552520123962677</v>
      </c>
      <c r="D17" s="8">
        <f>Kluppierungsprotokoll!D17*($A17/200)^2*PI()</f>
        <v>2.2167077763729579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</v>
      </c>
      <c r="I17" s="8">
        <f>Kluppierungsprotokoll!I17*($A17/200)^2*PI()</f>
        <v>0</v>
      </c>
      <c r="J17" s="8">
        <f>Kluppierungsprotokoll!J17*($A17/200)^2*PI()</f>
        <v>0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</row>
    <row r="18" spans="1:16" x14ac:dyDescent="0.35">
      <c r="A18" s="8">
        <f>Kluppierungsprotokoll!A18</f>
        <v>46</v>
      </c>
      <c r="B18" s="8">
        <f>Kluppierungsprotokoll!B18</f>
        <v>2</v>
      </c>
      <c r="C18" s="8">
        <f>Kluppierungsprotokoll!C18*($A18/200)^2*PI()</f>
        <v>1.6619025137490007</v>
      </c>
      <c r="D18" s="8">
        <f>Kluppierungsprotokoll!D18*($A18/200)^2*PI()</f>
        <v>2.4928537706235012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</v>
      </c>
      <c r="I18" s="8">
        <f>Kluppierungsprotokoll!I18*($A18/200)^2*PI()</f>
        <v>0</v>
      </c>
      <c r="J18" s="8">
        <f>Kluppierungsprotokoll!J18*($A18/200)^2*PI()</f>
        <v>0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</row>
    <row r="19" spans="1:16" x14ac:dyDescent="0.35">
      <c r="A19" s="8">
        <f>Kluppierungsprotokoll!A19</f>
        <v>50</v>
      </c>
      <c r="B19" s="8">
        <f>Kluppierungsprotokoll!B19</f>
        <v>2.4</v>
      </c>
      <c r="C19" s="8">
        <f>Kluppierungsprotokoll!C19*($A19/200)^2*PI()</f>
        <v>0.98174770424681035</v>
      </c>
      <c r="D19" s="8">
        <f>Kluppierungsprotokoll!D19*($A19/200)^2*PI()</f>
        <v>2.748893571891069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</v>
      </c>
      <c r="I19" s="8">
        <f>Kluppierungsprotokoll!I19*($A19/200)^2*PI()</f>
        <v>0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</row>
    <row r="20" spans="1:16" x14ac:dyDescent="0.35">
      <c r="A20" s="8">
        <f>Kluppierungsprotokoll!A20</f>
        <v>54</v>
      </c>
      <c r="B20" s="8">
        <f>Kluppierungsprotokoll!B20</f>
        <v>2.8</v>
      </c>
      <c r="C20" s="8">
        <f>Kluppierungsprotokoll!C20*($A20/200)^2*PI()</f>
        <v>0.68706631334008772</v>
      </c>
      <c r="D20" s="8">
        <f>Kluppierungsprotokoll!D20*($A20/200)^2*PI()</f>
        <v>1.8321768355735675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0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</row>
    <row r="21" spans="1:16" x14ac:dyDescent="0.35">
      <c r="A21" s="8">
        <f>Kluppierungsprotokoll!A21</f>
        <v>58</v>
      </c>
      <c r="B21" s="8">
        <f>Kluppierungsprotokoll!B21</f>
        <v>3.3</v>
      </c>
      <c r="C21" s="8">
        <f>Kluppierungsprotokoll!C21*($A21/200)^2*PI()</f>
        <v>0.26420794216690158</v>
      </c>
      <c r="D21" s="8">
        <f>Kluppierungsprotokoll!D21*($A21/200)^2*PI()</f>
        <v>1.5852476530014095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</row>
    <row r="22" spans="1:16" x14ac:dyDescent="0.35">
      <c r="A22" s="8">
        <f>Kluppierungsprotokoll!A22</f>
        <v>62</v>
      </c>
      <c r="B22" s="8">
        <f>Kluppierungsprotokoll!B22</f>
        <v>3.8</v>
      </c>
      <c r="C22" s="8">
        <f>Kluppierungsprotokoll!C22*($A22/200)^2*PI()</f>
        <v>0.60381410801995827</v>
      </c>
      <c r="D22" s="8">
        <f>Kluppierungsprotokoll!D22*($A22/200)^2*PI()</f>
        <v>1.2076282160399165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</row>
    <row r="23" spans="1:16" x14ac:dyDescent="0.35">
      <c r="A23" s="8">
        <f>Kluppierungsprotokoll!A23</f>
        <v>66</v>
      </c>
      <c r="B23" s="8">
        <f>Kluppierungsprotokoll!B23</f>
        <v>4.4000000000000004</v>
      </c>
      <c r="C23" s="8">
        <f>Kluppierungsprotokoll!C23*($A23/200)^2*PI()</f>
        <v>0.34211943997592853</v>
      </c>
      <c r="D23" s="8">
        <f>Kluppierungsprotokoll!D23*($A23/200)^2*PI()</f>
        <v>0.68423887995185706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</row>
    <row r="24" spans="1:16" x14ac:dyDescent="0.35">
      <c r="A24" s="8">
        <f>Kluppierungsprotokoll!A24</f>
        <v>70</v>
      </c>
      <c r="B24" s="8">
        <f>Kluppierungsprotokoll!B24</f>
        <v>5</v>
      </c>
      <c r="C24" s="8">
        <f>Kluppierungsprotokoll!C24*($A24/200)^2*PI()</f>
        <v>0</v>
      </c>
      <c r="D24" s="8">
        <f>Kluppierungsprotokoll!D24*($A24/200)^2*PI()</f>
        <v>0.38484510006474959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</row>
    <row r="25" spans="1:16" x14ac:dyDescent="0.35">
      <c r="A25" s="8">
        <f>Kluppierungsprotokoll!A25</f>
        <v>74</v>
      </c>
      <c r="B25" s="8">
        <f>Kluppierungsprotokoll!B25</f>
        <v>5.7</v>
      </c>
      <c r="C25" s="8">
        <f>Kluppierungsprotokoll!C25*($A25/200)^2*PI()</f>
        <v>0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</row>
    <row r="26" spans="1:16" x14ac:dyDescent="0.35">
      <c r="A26" s="8">
        <f>Kluppierungsprotokoll!A26</f>
        <v>78</v>
      </c>
      <c r="B26" s="8">
        <f>Kluppierungsprotokoll!B26</f>
        <v>6.4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</row>
    <row r="27" spans="1:16" x14ac:dyDescent="0.35">
      <c r="A27" s="8">
        <f>Kluppierungsprotokoll!A27</f>
        <v>82</v>
      </c>
      <c r="B27" s="8">
        <f>Kluppierungsprotokoll!B27</f>
        <v>7.1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</row>
    <row r="28" spans="1:16" x14ac:dyDescent="0.35">
      <c r="A28" s="8">
        <f>Kluppierungsprotokoll!A28</f>
        <v>86</v>
      </c>
      <c r="B28" s="8">
        <f>Kluppierungsprotokoll!B28</f>
        <v>7.9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</row>
    <row r="29" spans="1:16" x14ac:dyDescent="0.35">
      <c r="A29" s="8">
        <f>Kluppierungsprotokoll!A29</f>
        <v>90</v>
      </c>
      <c r="B29" s="8">
        <f>Kluppierungsprotokoll!B29</f>
        <v>8.6999999999999993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</row>
    <row r="30" spans="1:16" x14ac:dyDescent="0.35">
      <c r="A30" s="8">
        <f>Kluppierungsprotokoll!A30</f>
        <v>94</v>
      </c>
      <c r="B30" s="8">
        <f>Kluppierungsprotokoll!B30</f>
        <v>9.5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</row>
    <row r="31" spans="1:16" x14ac:dyDescent="0.35">
      <c r="A31" s="8">
        <f>Kluppierungsprotokoll!A31</f>
        <v>98</v>
      </c>
      <c r="B31" s="8">
        <f>Kluppierungsprotokoll!B31</f>
        <v>10.3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</row>
    <row r="32" spans="1:16" x14ac:dyDescent="0.35">
      <c r="A32" s="8">
        <f>Kluppierungsprotokoll!A32</f>
        <v>102</v>
      </c>
      <c r="B32" s="8">
        <f>Kluppierungsprotokoll!B32</f>
        <v>11.2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</row>
    <row r="33" spans="1:16" x14ac:dyDescent="0.35">
      <c r="A33" s="8">
        <f>Kluppierungsprotokoll!A33</f>
        <v>106</v>
      </c>
      <c r="B33" s="8">
        <f>Kluppierungsprotokoll!B33</f>
        <v>12.1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</row>
    <row r="34" spans="1:16" x14ac:dyDescent="0.35">
      <c r="A34" s="8">
        <f>Kluppierungsprotokoll!A34</f>
        <v>110</v>
      </c>
      <c r="B34" s="8">
        <f>Kluppierungsprotokoll!B34</f>
        <v>13.1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</row>
    <row r="35" spans="1:16" x14ac:dyDescent="0.35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</row>
    <row r="36" spans="1:16" x14ac:dyDescent="0.3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</row>
    <row r="37" spans="1:16" x14ac:dyDescent="0.3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</row>
    <row r="38" spans="1:16" x14ac:dyDescent="0.3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</row>
    <row r="39" spans="1:16" x14ac:dyDescent="0.3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</row>
    <row r="40" spans="1:16" x14ac:dyDescent="0.3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</row>
    <row r="41" spans="1:16" x14ac:dyDescent="0.3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</row>
    <row r="42" spans="1:16" x14ac:dyDescent="0.3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</row>
    <row r="43" spans="1:16" x14ac:dyDescent="0.3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</row>
    <row r="44" spans="1:16" x14ac:dyDescent="0.3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</row>
    <row r="45" spans="1:16" x14ac:dyDescent="0.3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</row>
    <row r="46" spans="1:16" x14ac:dyDescent="0.3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</row>
    <row r="47" spans="1:16" x14ac:dyDescent="0.3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</row>
    <row r="48" spans="1:16" x14ac:dyDescent="0.3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</row>
    <row r="49" spans="1:17" x14ac:dyDescent="0.3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</row>
    <row r="50" spans="1:17" x14ac:dyDescent="0.3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</row>
    <row r="51" spans="1:17" x14ac:dyDescent="0.3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</row>
    <row r="53" spans="1:17" x14ac:dyDescent="0.35">
      <c r="A53" s="2" t="s">
        <v>24</v>
      </c>
      <c r="B53" s="2" t="s">
        <v>23</v>
      </c>
      <c r="C53" s="2">
        <f>SUM(C9:C51)</f>
        <v>15.548370361146603</v>
      </c>
      <c r="D53" s="2">
        <f t="shared" ref="D53:P53" si="0">SUM(D9:D51)</f>
        <v>19.936232820415469</v>
      </c>
      <c r="E53" s="2">
        <f t="shared" si="0"/>
        <v>0</v>
      </c>
      <c r="F53" s="2">
        <f t="shared" si="0"/>
        <v>0</v>
      </c>
      <c r="G53" s="2">
        <f t="shared" si="0"/>
        <v>0</v>
      </c>
      <c r="H53" s="2">
        <f t="shared" si="0"/>
        <v>0.4074645671705962</v>
      </c>
      <c r="I53" s="2">
        <f t="shared" si="0"/>
        <v>0</v>
      </c>
      <c r="J53" s="2">
        <f t="shared" si="0"/>
        <v>0.53438491037562386</v>
      </c>
      <c r="K53" s="2">
        <f t="shared" si="0"/>
        <v>0</v>
      </c>
      <c r="L53" s="2">
        <f t="shared" si="0"/>
        <v>0</v>
      </c>
      <c r="M53" s="2">
        <f t="shared" si="0"/>
        <v>0</v>
      </c>
      <c r="N53" s="2">
        <f t="shared" si="0"/>
        <v>0</v>
      </c>
      <c r="O53" s="2">
        <f t="shared" si="0"/>
        <v>0</v>
      </c>
      <c r="P53" s="2">
        <f t="shared" si="0"/>
        <v>0</v>
      </c>
      <c r="Q53" s="2">
        <f>SUM(C53:P53)</f>
        <v>36.426452659108293</v>
      </c>
    </row>
    <row r="54" spans="1:17" x14ac:dyDescent="0.35">
      <c r="A54" s="2" t="s">
        <v>24</v>
      </c>
      <c r="B54" s="2" t="s">
        <v>26</v>
      </c>
      <c r="C54" s="2">
        <f>C53/$B$6</f>
        <v>18.292200424878356</v>
      </c>
      <c r="D54" s="2">
        <f t="shared" ref="D54:P54" si="1">D53/$B$6</f>
        <v>23.454391553429964</v>
      </c>
      <c r="E54" s="2">
        <f t="shared" si="1"/>
        <v>0</v>
      </c>
      <c r="F54" s="2">
        <f t="shared" ref="F54" si="2">F53/$B$6</f>
        <v>0</v>
      </c>
      <c r="G54" s="2">
        <f t="shared" si="1"/>
        <v>0</v>
      </c>
      <c r="H54" s="2">
        <f t="shared" si="1"/>
        <v>0.47937007902423084</v>
      </c>
      <c r="I54" s="2">
        <f t="shared" si="1"/>
        <v>0</v>
      </c>
      <c r="J54" s="2">
        <f t="shared" si="1"/>
        <v>0.62868812985367517</v>
      </c>
      <c r="K54" s="2">
        <f t="shared" si="1"/>
        <v>0</v>
      </c>
      <c r="L54" s="2">
        <f t="shared" si="1"/>
        <v>0</v>
      </c>
      <c r="M54" s="2">
        <f t="shared" si="1"/>
        <v>0</v>
      </c>
      <c r="N54" s="2">
        <f t="shared" si="1"/>
        <v>0</v>
      </c>
      <c r="O54" s="2">
        <f t="shared" si="1"/>
        <v>0</v>
      </c>
      <c r="P54" s="2">
        <f t="shared" si="1"/>
        <v>0</v>
      </c>
      <c r="Q54" s="2">
        <f>SUM(C54:P54)</f>
        <v>42.854650187186223</v>
      </c>
    </row>
    <row r="55" spans="1:17" x14ac:dyDescent="0.35">
      <c r="A55" s="2" t="s">
        <v>24</v>
      </c>
      <c r="B55" s="2" t="s">
        <v>31</v>
      </c>
      <c r="C55" s="2">
        <f>C54/$Q54</f>
        <v>0.42684283607448098</v>
      </c>
      <c r="D55" s="2">
        <f t="shared" ref="D55:P55" si="3">D54/$Q54</f>
        <v>0.54730096852926724</v>
      </c>
      <c r="E55" s="2">
        <f t="shared" si="3"/>
        <v>0</v>
      </c>
      <c r="F55" s="2">
        <f t="shared" ref="F55" si="4">F54/$Q54</f>
        <v>0</v>
      </c>
      <c r="G55" s="2">
        <f t="shared" si="3"/>
        <v>0</v>
      </c>
      <c r="H55" s="2">
        <f t="shared" si="3"/>
        <v>1.118595244460927E-2</v>
      </c>
      <c r="I55" s="2">
        <f t="shared" si="3"/>
        <v>0</v>
      </c>
      <c r="J55" s="2">
        <f t="shared" si="3"/>
        <v>1.4670242951642536E-2</v>
      </c>
      <c r="K55" s="2">
        <f t="shared" si="3"/>
        <v>0</v>
      </c>
      <c r="L55" s="2">
        <f t="shared" si="3"/>
        <v>0</v>
      </c>
      <c r="M55" s="2">
        <f t="shared" si="3"/>
        <v>0</v>
      </c>
      <c r="N55" s="2">
        <f t="shared" si="3"/>
        <v>0</v>
      </c>
      <c r="O55" s="2">
        <f t="shared" si="3"/>
        <v>0</v>
      </c>
      <c r="P55" s="2">
        <f t="shared" si="3"/>
        <v>0</v>
      </c>
      <c r="Q55" s="2">
        <f>SUM(C55:P55)</f>
        <v>1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7349F-FE17-40D9-AC4F-BEBB023F400E}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9140625" style="2" customWidth="1"/>
    <col min="2" max="2" width="12" style="2" customWidth="1"/>
    <col min="3" max="16384" width="11" style="2"/>
  </cols>
  <sheetData>
    <row r="1" spans="1:16" ht="21" x14ac:dyDescent="0.5">
      <c r="A1" s="1" t="s">
        <v>30</v>
      </c>
    </row>
    <row r="2" spans="1:16" x14ac:dyDescent="0.35">
      <c r="A2" s="10" t="s">
        <v>32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>
        <f>Kluppierungsprotokoll!B6</f>
        <v>0.85</v>
      </c>
      <c r="C6" s="3" t="s">
        <v>0</v>
      </c>
    </row>
    <row r="8" spans="1:16" ht="46.5" x14ac:dyDescent="0.3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>
        <f>Kluppierungsprotokoll!A9</f>
        <v>10</v>
      </c>
      <c r="B9" s="7">
        <f>Kluppierungsprotokoll!B9</f>
        <v>0.1</v>
      </c>
      <c r="C9" s="7">
        <f>Kluppierungsprotokoll!C9*$B9</f>
        <v>0</v>
      </c>
      <c r="D9" s="7">
        <f>Kluppierungsprotokoll!D9*$B9</f>
        <v>0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</v>
      </c>
      <c r="I9" s="7">
        <f>Kluppierungsprotokoll!I9*$B9</f>
        <v>0</v>
      </c>
      <c r="J9" s="7">
        <f>Kluppierungsprotokoll!J9*$B9</f>
        <v>0</v>
      </c>
      <c r="K9" s="7">
        <f>Kluppierungsprotokoll!K9*$B9</f>
        <v>0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</v>
      </c>
      <c r="P9" s="7">
        <f>Kluppierungsprotokoll!P9*$B9</f>
        <v>0</v>
      </c>
    </row>
    <row r="10" spans="1:16" x14ac:dyDescent="0.35">
      <c r="A10" s="8">
        <f>Kluppierungsprotokoll!A10</f>
        <v>14</v>
      </c>
      <c r="B10" s="8">
        <f>Kluppierungsprotokoll!B10</f>
        <v>0.1</v>
      </c>
      <c r="C10" s="8">
        <f>Kluppierungsprotokoll!C10*$B10</f>
        <v>0</v>
      </c>
      <c r="D10" s="8">
        <f>Kluppierungsprotokoll!D10*$B10</f>
        <v>0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0</v>
      </c>
      <c r="I10" s="8">
        <f>Kluppierungsprotokoll!I10*$B10</f>
        <v>0</v>
      </c>
      <c r="J10" s="8">
        <f>Kluppierungsprotokoll!J10*$B10</f>
        <v>0</v>
      </c>
      <c r="K10" s="8">
        <f>Kluppierungsprotokoll!K10*$B10</f>
        <v>0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</v>
      </c>
      <c r="P10" s="8">
        <f>Kluppierungsprotokoll!P10*$B10</f>
        <v>0</v>
      </c>
    </row>
    <row r="11" spans="1:16" x14ac:dyDescent="0.35">
      <c r="A11" s="8">
        <f>Kluppierungsprotokoll!A11</f>
        <v>18</v>
      </c>
      <c r="B11" s="8">
        <f>Kluppierungsprotokoll!B11</f>
        <v>0.2</v>
      </c>
      <c r="C11" s="8">
        <f>Kluppierungsprotokoll!C11*$B11</f>
        <v>4.6000000000000005</v>
      </c>
      <c r="D11" s="8">
        <f>Kluppierungsprotokoll!D11*$B11</f>
        <v>9.2000000000000011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0.8</v>
      </c>
      <c r="I11" s="8">
        <f>Kluppierungsprotokoll!I11*$B11</f>
        <v>0</v>
      </c>
      <c r="J11" s="8">
        <f>Kluppierungsprotokoll!J11*$B11</f>
        <v>1.4000000000000001</v>
      </c>
      <c r="K11" s="8">
        <f>Kluppierungsprotokoll!K11*$B11</f>
        <v>0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</row>
    <row r="12" spans="1:16" x14ac:dyDescent="0.35">
      <c r="A12" s="8">
        <f>Kluppierungsprotokoll!A12</f>
        <v>22</v>
      </c>
      <c r="B12" s="8">
        <f>Kluppierungsprotokoll!B12</f>
        <v>0.3</v>
      </c>
      <c r="C12" s="8">
        <f>Kluppierungsprotokoll!C12*$B12</f>
        <v>3.9</v>
      </c>
      <c r="D12" s="8">
        <f>Kluppierungsprotokoll!D12*$B12</f>
        <v>4.2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0.3</v>
      </c>
      <c r="I12" s="8">
        <f>Kluppierungsprotokoll!I12*$B12</f>
        <v>0</v>
      </c>
      <c r="J12" s="8">
        <f>Kluppierungsprotokoll!J12*$B12</f>
        <v>0.3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</row>
    <row r="13" spans="1:16" x14ac:dyDescent="0.35">
      <c r="A13" s="8">
        <f>Kluppierungsprotokoll!A13</f>
        <v>26</v>
      </c>
      <c r="B13" s="8">
        <f>Kluppierungsprotokoll!B13</f>
        <v>0.5</v>
      </c>
      <c r="C13" s="8">
        <f>Kluppierungsprotokoll!C13*$B13</f>
        <v>8.5</v>
      </c>
      <c r="D13" s="8">
        <f>Kluppierungsprotokoll!D13*$B13</f>
        <v>6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1</v>
      </c>
      <c r="I13" s="8">
        <f>Kluppierungsprotokoll!I13*$B13</f>
        <v>0</v>
      </c>
      <c r="J13" s="8">
        <f>Kluppierungsprotokoll!J13*$B13</f>
        <v>1</v>
      </c>
      <c r="K13" s="8">
        <f>Kluppierungsprotokoll!K13*$B13</f>
        <v>0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</row>
    <row r="14" spans="1:16" x14ac:dyDescent="0.35">
      <c r="A14" s="8">
        <f>Kluppierungsprotokoll!A14</f>
        <v>30</v>
      </c>
      <c r="B14" s="8">
        <f>Kluppierungsprotokoll!B14</f>
        <v>0.7</v>
      </c>
      <c r="C14" s="8">
        <f>Kluppierungsprotokoll!C14*$B14</f>
        <v>18.2</v>
      </c>
      <c r="D14" s="8">
        <f>Kluppierungsprotokoll!D14*$B14</f>
        <v>11.2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0.7</v>
      </c>
      <c r="I14" s="8">
        <f>Kluppierungsprotokoll!I14*$B14</f>
        <v>0</v>
      </c>
      <c r="J14" s="8">
        <f>Kluppierungsprotokoll!J14*$B14</f>
        <v>2.0999999999999996</v>
      </c>
      <c r="K14" s="8">
        <f>Kluppierungsprotokoll!K14*$B14</f>
        <v>0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</row>
    <row r="15" spans="1:16" x14ac:dyDescent="0.35">
      <c r="A15" s="8">
        <f>Kluppierungsprotokoll!A15</f>
        <v>34</v>
      </c>
      <c r="B15" s="8">
        <f>Kluppierungsprotokoll!B15</f>
        <v>1</v>
      </c>
      <c r="C15" s="8">
        <f>Kluppierungsprotokoll!C15*$B15</f>
        <v>17</v>
      </c>
      <c r="D15" s="8">
        <f>Kluppierungsprotokoll!D15*$B15</f>
        <v>19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1</v>
      </c>
      <c r="I15" s="8">
        <f>Kluppierungsprotokoll!I15*$B15</f>
        <v>0</v>
      </c>
      <c r="J15" s="8">
        <f>Kluppierungsprotokoll!J15*$B15</f>
        <v>0</v>
      </c>
      <c r="K15" s="8">
        <f>Kluppierungsprotokoll!K15*$B15</f>
        <v>0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</row>
    <row r="16" spans="1:16" x14ac:dyDescent="0.35">
      <c r="A16" s="8">
        <f>Kluppierungsprotokoll!A16</f>
        <v>38</v>
      </c>
      <c r="B16" s="8">
        <f>Kluppierungsprotokoll!B16</f>
        <v>1.3</v>
      </c>
      <c r="C16" s="8">
        <f>Kluppierungsprotokoll!C16*$B16</f>
        <v>37.700000000000003</v>
      </c>
      <c r="D16" s="8">
        <f>Kluppierungsprotokoll!D16*$B16</f>
        <v>18.2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0</v>
      </c>
      <c r="I16" s="8">
        <f>Kluppierungsprotokoll!I16*$B16</f>
        <v>0</v>
      </c>
      <c r="J16" s="8">
        <f>Kluppierungsprotokoll!J16*$B16</f>
        <v>0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</row>
    <row r="17" spans="1:16" x14ac:dyDescent="0.35">
      <c r="A17" s="8">
        <f>Kluppierungsprotokoll!A17</f>
        <v>42</v>
      </c>
      <c r="B17" s="8">
        <f>Kluppierungsprotokoll!B17</f>
        <v>1.6</v>
      </c>
      <c r="C17" s="8">
        <f>Kluppierungsprotokoll!C17*$B17</f>
        <v>27.200000000000003</v>
      </c>
      <c r="D17" s="8">
        <f>Kluppierungsprotokoll!D17*$B17</f>
        <v>25.6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0</v>
      </c>
      <c r="I17" s="8">
        <f>Kluppierungsprotokoll!I17*$B17</f>
        <v>0</v>
      </c>
      <c r="J17" s="8">
        <f>Kluppierungsprotokoll!J17*$B17</f>
        <v>0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</row>
    <row r="18" spans="1:16" x14ac:dyDescent="0.35">
      <c r="A18" s="8">
        <f>Kluppierungsprotokoll!A18</f>
        <v>46</v>
      </c>
      <c r="B18" s="8">
        <f>Kluppierungsprotokoll!B18</f>
        <v>2</v>
      </c>
      <c r="C18" s="8">
        <f>Kluppierungsprotokoll!C18*$B18</f>
        <v>20</v>
      </c>
      <c r="D18" s="8">
        <f>Kluppierungsprotokoll!D18*$B18</f>
        <v>30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0</v>
      </c>
      <c r="J18" s="8">
        <f>Kluppierungsprotokoll!J18*$B18</f>
        <v>0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</row>
    <row r="19" spans="1:16" x14ac:dyDescent="0.35">
      <c r="A19" s="8">
        <f>Kluppierungsprotokoll!A19</f>
        <v>50</v>
      </c>
      <c r="B19" s="8">
        <f>Kluppierungsprotokoll!B19</f>
        <v>2.4</v>
      </c>
      <c r="C19" s="8">
        <f>Kluppierungsprotokoll!C19*$B19</f>
        <v>12</v>
      </c>
      <c r="D19" s="8">
        <f>Kluppierungsprotokoll!D19*$B19</f>
        <v>33.6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0</v>
      </c>
      <c r="I19" s="8">
        <f>Kluppierungsprotokoll!I19*$B19</f>
        <v>0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</row>
    <row r="20" spans="1:16" x14ac:dyDescent="0.35">
      <c r="A20" s="8">
        <f>Kluppierungsprotokoll!A20</f>
        <v>54</v>
      </c>
      <c r="B20" s="8">
        <f>Kluppierungsprotokoll!B20</f>
        <v>2.8</v>
      </c>
      <c r="C20" s="8">
        <f>Kluppierungsprotokoll!C20*$B20</f>
        <v>8.3999999999999986</v>
      </c>
      <c r="D20" s="8">
        <f>Kluppierungsprotokoll!D20*$B20</f>
        <v>22.4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</row>
    <row r="21" spans="1:16" x14ac:dyDescent="0.35">
      <c r="A21" s="8">
        <f>Kluppierungsprotokoll!A21</f>
        <v>58</v>
      </c>
      <c r="B21" s="8">
        <f>Kluppierungsprotokoll!B21</f>
        <v>3.3</v>
      </c>
      <c r="C21" s="8">
        <f>Kluppierungsprotokoll!C21*$B21</f>
        <v>3.3</v>
      </c>
      <c r="D21" s="8">
        <f>Kluppierungsprotokoll!D21*$B21</f>
        <v>19.799999999999997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</row>
    <row r="22" spans="1:16" x14ac:dyDescent="0.35">
      <c r="A22" s="8">
        <f>Kluppierungsprotokoll!A22</f>
        <v>62</v>
      </c>
      <c r="B22" s="8">
        <f>Kluppierungsprotokoll!B22</f>
        <v>3.8</v>
      </c>
      <c r="C22" s="8">
        <f>Kluppierungsprotokoll!C22*$B22</f>
        <v>7.6</v>
      </c>
      <c r="D22" s="8">
        <f>Kluppierungsprotokoll!D22*$B22</f>
        <v>15.2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</row>
    <row r="23" spans="1:16" x14ac:dyDescent="0.35">
      <c r="A23" s="8">
        <f>Kluppierungsprotokoll!A23</f>
        <v>66</v>
      </c>
      <c r="B23" s="8">
        <f>Kluppierungsprotokoll!B23</f>
        <v>4.4000000000000004</v>
      </c>
      <c r="C23" s="8">
        <f>Kluppierungsprotokoll!C23*$B23</f>
        <v>4.4000000000000004</v>
      </c>
      <c r="D23" s="8">
        <f>Kluppierungsprotokoll!D23*$B23</f>
        <v>8.8000000000000007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</row>
    <row r="24" spans="1:16" x14ac:dyDescent="0.35">
      <c r="A24" s="8">
        <f>Kluppierungsprotokoll!A24</f>
        <v>70</v>
      </c>
      <c r="B24" s="8">
        <f>Kluppierungsprotokoll!B24</f>
        <v>5</v>
      </c>
      <c r="C24" s="8">
        <f>Kluppierungsprotokoll!C24*$B24</f>
        <v>0</v>
      </c>
      <c r="D24" s="8">
        <f>Kluppierungsprotokoll!D24*$B24</f>
        <v>5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</row>
    <row r="25" spans="1:16" x14ac:dyDescent="0.35">
      <c r="A25" s="8">
        <f>Kluppierungsprotokoll!A25</f>
        <v>74</v>
      </c>
      <c r="B25" s="8">
        <f>Kluppierungsprotokoll!B25</f>
        <v>5.7</v>
      </c>
      <c r="C25" s="8">
        <f>Kluppierungsprotokoll!C25*$B25</f>
        <v>0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</row>
    <row r="26" spans="1:16" x14ac:dyDescent="0.35">
      <c r="A26" s="8">
        <f>Kluppierungsprotokoll!A26</f>
        <v>78</v>
      </c>
      <c r="B26" s="8">
        <f>Kluppierungsprotokoll!B26</f>
        <v>6.4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</row>
    <row r="27" spans="1:16" x14ac:dyDescent="0.35">
      <c r="A27" s="8">
        <f>Kluppierungsprotokoll!A27</f>
        <v>82</v>
      </c>
      <c r="B27" s="8">
        <f>Kluppierungsprotokoll!B27</f>
        <v>7.1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</row>
    <row r="28" spans="1:16" x14ac:dyDescent="0.35">
      <c r="A28" s="8">
        <f>Kluppierungsprotokoll!A28</f>
        <v>86</v>
      </c>
      <c r="B28" s="8">
        <f>Kluppierungsprotokoll!B28</f>
        <v>7.9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</row>
    <row r="29" spans="1:16" x14ac:dyDescent="0.35">
      <c r="A29" s="8">
        <f>Kluppierungsprotokoll!A29</f>
        <v>90</v>
      </c>
      <c r="B29" s="8">
        <f>Kluppierungsprotokoll!B29</f>
        <v>8.6999999999999993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</row>
    <row r="30" spans="1:16" x14ac:dyDescent="0.35">
      <c r="A30" s="8">
        <f>Kluppierungsprotokoll!A30</f>
        <v>94</v>
      </c>
      <c r="B30" s="8">
        <f>Kluppierungsprotokoll!B30</f>
        <v>9.5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</row>
    <row r="31" spans="1:16" x14ac:dyDescent="0.35">
      <c r="A31" s="8">
        <f>Kluppierungsprotokoll!A31</f>
        <v>98</v>
      </c>
      <c r="B31" s="8">
        <f>Kluppierungsprotokoll!B31</f>
        <v>10.3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</row>
    <row r="32" spans="1:16" x14ac:dyDescent="0.35">
      <c r="A32" s="8">
        <f>Kluppierungsprotokoll!A32</f>
        <v>102</v>
      </c>
      <c r="B32" s="8">
        <f>Kluppierungsprotokoll!B32</f>
        <v>11.2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</row>
    <row r="33" spans="1:16" x14ac:dyDescent="0.35">
      <c r="A33" s="8">
        <f>Kluppierungsprotokoll!A33</f>
        <v>106</v>
      </c>
      <c r="B33" s="8">
        <f>Kluppierungsprotokoll!B33</f>
        <v>12.1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</row>
    <row r="34" spans="1:16" x14ac:dyDescent="0.35">
      <c r="A34" s="8">
        <f>Kluppierungsprotokoll!A34</f>
        <v>110</v>
      </c>
      <c r="B34" s="8">
        <f>Kluppierungsprotokoll!B34</f>
        <v>13.1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</row>
    <row r="35" spans="1:16" x14ac:dyDescent="0.35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</row>
    <row r="36" spans="1:16" x14ac:dyDescent="0.3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</row>
    <row r="37" spans="1:16" x14ac:dyDescent="0.3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</row>
    <row r="38" spans="1:16" x14ac:dyDescent="0.3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</row>
    <row r="39" spans="1:16" x14ac:dyDescent="0.3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</row>
    <row r="40" spans="1:16" x14ac:dyDescent="0.3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</row>
    <row r="41" spans="1:16" x14ac:dyDescent="0.3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</row>
    <row r="42" spans="1:16" x14ac:dyDescent="0.3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</row>
    <row r="43" spans="1:16" x14ac:dyDescent="0.3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</row>
    <row r="44" spans="1:16" x14ac:dyDescent="0.3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</row>
    <row r="45" spans="1:16" x14ac:dyDescent="0.3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</row>
    <row r="46" spans="1:16" x14ac:dyDescent="0.3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</row>
    <row r="47" spans="1:16" x14ac:dyDescent="0.3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</row>
    <row r="48" spans="1:16" x14ac:dyDescent="0.3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</row>
    <row r="49" spans="1:17" x14ac:dyDescent="0.3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</row>
    <row r="50" spans="1:17" x14ac:dyDescent="0.3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</row>
    <row r="51" spans="1:17" x14ac:dyDescent="0.3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</row>
    <row r="53" spans="1:17" x14ac:dyDescent="0.35">
      <c r="A53" s="2" t="s">
        <v>25</v>
      </c>
      <c r="B53" s="2" t="s">
        <v>23</v>
      </c>
      <c r="C53" s="2">
        <f>SUM(C9:C51)</f>
        <v>172.80000000000004</v>
      </c>
      <c r="D53" s="2">
        <f t="shared" ref="D53:P53" si="0">SUM(D9:D51)</f>
        <v>228.2</v>
      </c>
      <c r="E53" s="2">
        <f t="shared" si="0"/>
        <v>0</v>
      </c>
      <c r="F53" s="2">
        <f t="shared" ref="F53" si="1">SUM(F9:F51)</f>
        <v>0</v>
      </c>
      <c r="G53" s="2">
        <f t="shared" si="0"/>
        <v>0</v>
      </c>
      <c r="H53" s="2">
        <f t="shared" si="0"/>
        <v>3.8</v>
      </c>
      <c r="I53" s="2">
        <f t="shared" si="0"/>
        <v>0</v>
      </c>
      <c r="J53" s="2">
        <f t="shared" si="0"/>
        <v>4.8</v>
      </c>
      <c r="K53" s="2">
        <f t="shared" si="0"/>
        <v>0</v>
      </c>
      <c r="L53" s="2">
        <f t="shared" si="0"/>
        <v>0</v>
      </c>
      <c r="M53" s="2">
        <f t="shared" si="0"/>
        <v>0</v>
      </c>
      <c r="N53" s="2">
        <f t="shared" si="0"/>
        <v>0</v>
      </c>
      <c r="O53" s="2">
        <f t="shared" si="0"/>
        <v>0</v>
      </c>
      <c r="P53" s="2">
        <f t="shared" si="0"/>
        <v>0</v>
      </c>
      <c r="Q53" s="2">
        <f>SUM(C53:P53)</f>
        <v>409.6</v>
      </c>
    </row>
    <row r="54" spans="1:17" x14ac:dyDescent="0.35">
      <c r="A54" s="2" t="s">
        <v>25</v>
      </c>
      <c r="B54" s="2" t="s">
        <v>26</v>
      </c>
      <c r="C54" s="2">
        <f>C53/$B$6</f>
        <v>203.29411764705887</v>
      </c>
      <c r="D54" s="2">
        <f t="shared" ref="D54:P54" si="2">D53/$B$6</f>
        <v>268.47058823529409</v>
      </c>
      <c r="E54" s="2">
        <f t="shared" si="2"/>
        <v>0</v>
      </c>
      <c r="F54" s="2">
        <f t="shared" ref="F54" si="3">F53/$B$6</f>
        <v>0</v>
      </c>
      <c r="G54" s="2">
        <f t="shared" si="2"/>
        <v>0</v>
      </c>
      <c r="H54" s="2">
        <f t="shared" si="2"/>
        <v>4.4705882352941178</v>
      </c>
      <c r="I54" s="2">
        <f t="shared" si="2"/>
        <v>0</v>
      </c>
      <c r="J54" s="2">
        <f t="shared" si="2"/>
        <v>5.6470588235294121</v>
      </c>
      <c r="K54" s="2">
        <f t="shared" si="2"/>
        <v>0</v>
      </c>
      <c r="L54" s="2">
        <f t="shared" si="2"/>
        <v>0</v>
      </c>
      <c r="M54" s="2">
        <f t="shared" si="2"/>
        <v>0</v>
      </c>
      <c r="N54" s="2">
        <f t="shared" si="2"/>
        <v>0</v>
      </c>
      <c r="O54" s="2">
        <f t="shared" si="2"/>
        <v>0</v>
      </c>
      <c r="P54" s="2">
        <f t="shared" si="2"/>
        <v>0</v>
      </c>
      <c r="Q54" s="2">
        <f>SUM(C54:P54)</f>
        <v>481.88235294117646</v>
      </c>
    </row>
    <row r="55" spans="1:17" x14ac:dyDescent="0.35">
      <c r="A55" s="2" t="s">
        <v>25</v>
      </c>
      <c r="B55" s="2" t="s">
        <v>31</v>
      </c>
      <c r="C55" s="2">
        <f>C54/$Q54</f>
        <v>0.42187500000000011</v>
      </c>
      <c r="D55" s="2">
        <f t="shared" ref="D55:P55" si="4">D54/$Q54</f>
        <v>0.55712890625</v>
      </c>
      <c r="E55" s="2">
        <f t="shared" si="4"/>
        <v>0</v>
      </c>
      <c r="F55" s="2">
        <f t="shared" ref="F55" si="5">F54/$Q54</f>
        <v>0</v>
      </c>
      <c r="G55" s="2">
        <f t="shared" si="4"/>
        <v>0</v>
      </c>
      <c r="H55" s="2">
        <f t="shared" si="4"/>
        <v>9.27734375E-3</v>
      </c>
      <c r="I55" s="2">
        <f t="shared" si="4"/>
        <v>0</v>
      </c>
      <c r="J55" s="2">
        <f t="shared" si="4"/>
        <v>1.1718750000000002E-2</v>
      </c>
      <c r="K55" s="2">
        <f t="shared" si="4"/>
        <v>0</v>
      </c>
      <c r="L55" s="2">
        <f t="shared" si="4"/>
        <v>0</v>
      </c>
      <c r="M55" s="2">
        <f t="shared" si="4"/>
        <v>0</v>
      </c>
      <c r="N55" s="2">
        <f t="shared" si="4"/>
        <v>0</v>
      </c>
      <c r="O55" s="2">
        <f t="shared" si="4"/>
        <v>0</v>
      </c>
      <c r="P55" s="2">
        <f t="shared" si="4"/>
        <v>0</v>
      </c>
      <c r="Q55" s="2">
        <f>SUM(C55:P55)</f>
        <v>1.0000000000000002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Luthi Serge</cp:lastModifiedBy>
  <dcterms:created xsi:type="dcterms:W3CDTF">2022-03-10T11:48:40Z</dcterms:created>
  <dcterms:modified xsi:type="dcterms:W3CDTF">2023-01-06T15:23:21Z</dcterms:modified>
</cp:coreProperties>
</file>