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1"/>
  </bookViews>
  <sheets>
    <sheet name="Vorratsherhebung" sheetId="1" r:id="rId1"/>
    <sheet name="Diagramm" sheetId="2" r:id="rId2"/>
    <sheet name="Tarife" sheetId="3" r:id="rId3"/>
  </sheets>
  <definedNames>
    <definedName name="_xlnm.Print_Area" localSheetId="0">'Vorratsherhebung'!$A$1:$AO$42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sharedStrings.xml><?xml version="1.0" encoding="utf-8"?>
<sst xmlns="http://schemas.openxmlformats.org/spreadsheetml/2006/main" count="108" uniqueCount="70">
  <si>
    <t>Stufe</t>
  </si>
  <si>
    <t xml:space="preserve">Gemeinde: </t>
  </si>
  <si>
    <t>Fichte</t>
  </si>
  <si>
    <t>Stk.</t>
  </si>
  <si>
    <t>übr. Ndh</t>
  </si>
  <si>
    <t>Buche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</si>
  <si>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</si>
  <si>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</si>
  <si>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</si>
  <si>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</si>
  <si>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</si>
  <si>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</si>
  <si>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</si>
  <si>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</si>
  <si>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</si>
  <si>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</si>
  <si>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</si>
  <si>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</si>
  <si>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</si>
  <si>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</si>
  <si>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</si>
  <si>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Lärche</t>
  </si>
  <si>
    <t>Douglasie</t>
  </si>
  <si>
    <t>Eibe</t>
  </si>
  <si>
    <t>Föhre</t>
  </si>
  <si>
    <t>Ulme</t>
  </si>
  <si>
    <t>Datum:</t>
  </si>
  <si>
    <t>Kluppierungsprotokoll</t>
  </si>
  <si>
    <t>Name(n):</t>
  </si>
  <si>
    <t>Fläche:</t>
  </si>
  <si>
    <t>ha</t>
  </si>
  <si>
    <t>Gesamtfläche</t>
  </si>
  <si>
    <t xml:space="preserve">Bestandesstruktur </t>
  </si>
  <si>
    <t>Anteil [%]</t>
  </si>
  <si>
    <t>Total [Tfm]</t>
  </si>
  <si>
    <t>pro ha [Tfm/ha]</t>
  </si>
  <si>
    <t>Nr.</t>
  </si>
  <si>
    <t>cm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</si>
  <si>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</si>
  <si>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</si>
  <si>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</si>
  <si>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</si>
  <si>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</si>
  <si>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</si>
  <si>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</si>
  <si>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</si>
  <si>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</si>
  <si>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</si>
  <si>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</si>
  <si>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</si>
  <si>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</si>
  <si>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</si>
  <si>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</si>
  <si>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</si>
  <si>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</si>
  <si>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</si>
  <si>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</si>
  <si>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</si>
  <si>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</si>
  <si>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</si>
  <si>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Waldname:</t>
  </si>
  <si>
    <t>Rickebach</t>
  </si>
  <si>
    <t>Menznau</t>
  </si>
  <si>
    <t>Vollkluppierung Weiserfläche 09</t>
  </si>
  <si>
    <t>Michiel Fehr</t>
  </si>
  <si>
    <t>WTa</t>
  </si>
  <si>
    <t>Bah</t>
  </si>
  <si>
    <t>Ser</t>
  </si>
  <si>
    <t>Wie</t>
  </si>
  <si>
    <t>Bul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</si>
</sst>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"/>
    <numFmt numFmtId="166" formatCode="[$-807]dddd\,\ d\.\ mmmm\ yyyy"/>
    <numFmt numFmtId="167" formatCode="dd/mm/yyyy;@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 applyProtection="1">
      <alignment/>
      <protection hidden="1"/>
    </xf>
    <xf numFmtId="0" fontId="0" fillId="0" borderId="6" xfId="0" applyFill="1" applyBorder="1" applyAlignment="1" applyProtection="1">
      <alignment/>
      <protection hidden="1"/>
    </xf>
    <xf numFmtId="0" fontId="5" fillId="0" borderId="6" xfId="0" applyFont="1" applyBorder="1" applyAlignment="1">
      <alignment/>
    </xf>
    <xf numFmtId="0" fontId="5" fillId="0" borderId="6" xfId="0" applyFont="1" applyBorder="1" applyAlignment="1" applyProtection="1">
      <alignment/>
      <protection hidden="1"/>
    </xf>
    <xf numFmtId="0" fontId="5" fillId="0" borderId="6" xfId="0" applyFont="1" applyFill="1" applyBorder="1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0" xfId="0" applyFill="1" applyAlignment="1">
      <alignment/>
    </xf>
    <xf numFmtId="2" fontId="2" fillId="0" borderId="7" xfId="0" applyNumberFormat="1" applyFont="1" applyBorder="1" applyAlignment="1">
      <alignment horizontal="left" vertical="center"/>
    </xf>
    <xf numFmtId="2" fontId="2" fillId="3" borderId="7" xfId="0" applyNumberFormat="1" applyFont="1" applyFill="1" applyBorder="1" applyAlignment="1">
      <alignment horizontal="left" vertical="center"/>
    </xf>
    <xf numFmtId="2" fontId="2" fillId="0" borderId="8" xfId="0" applyNumberFormat="1" applyFont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11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right"/>
    </xf>
    <xf numFmtId="2" fontId="2" fillId="6" borderId="14" xfId="0" applyNumberFormat="1" applyFon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" fontId="2" fillId="6" borderId="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1" fontId="2" fillId="3" borderId="15" xfId="0" applyNumberFormat="1" applyFont="1" applyFill="1" applyBorder="1" applyAlignment="1">
      <alignment horizontal="right"/>
    </xf>
    <xf numFmtId="2" fontId="2" fillId="3" borderId="16" xfId="0" applyNumberFormat="1" applyFont="1" applyFill="1" applyBorder="1" applyAlignment="1">
      <alignment horizontal="right"/>
    </xf>
    <xf numFmtId="1" fontId="2" fillId="5" borderId="13" xfId="0" applyNumberFormat="1" applyFont="1" applyFill="1" applyBorder="1" applyAlignment="1">
      <alignment horizontal="right"/>
    </xf>
    <xf numFmtId="2" fontId="2" fillId="5" borderId="17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13" xfId="0" applyNumberFormat="1" applyFont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6" borderId="18" xfId="0" applyNumberFormat="1" applyFont="1" applyFill="1" applyBorder="1" applyAlignment="1">
      <alignment horizontal="right"/>
    </xf>
    <xf numFmtId="1" fontId="2" fillId="6" borderId="19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0" xfId="0" applyNumberFormat="1" applyFont="1" applyFill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1" fontId="2" fillId="2" borderId="21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>
      <alignment horizontal="right"/>
    </xf>
    <xf numFmtId="1" fontId="2" fillId="5" borderId="18" xfId="0" applyNumberFormat="1" applyFont="1" applyFill="1" applyBorder="1" applyAlignment="1">
      <alignment horizontal="right"/>
    </xf>
    <xf numFmtId="2" fontId="2" fillId="5" borderId="20" xfId="0" applyNumberFormat="1" applyFont="1" applyFill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1" fontId="2" fillId="0" borderId="25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2" fontId="2" fillId="0" borderId="26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/>
    </xf>
    <xf numFmtId="14" fontId="2" fillId="0" borderId="28" xfId="0" applyNumberFormat="1" applyFont="1" applyBorder="1" applyAlignment="1">
      <alignment horizontal="left"/>
    </xf>
    <xf numFmtId="2" fontId="2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left"/>
    </xf>
    <xf numFmtId="14" fontId="2" fillId="0" borderId="28" xfId="0" applyNumberFormat="1" applyFont="1" applyBorder="1" applyAlignment="1" quotePrefix="1">
      <alignment horizontal="left"/>
    </xf>
    <xf numFmtId="0" fontId="2" fillId="6" borderId="29" xfId="0" applyFont="1" applyFill="1" applyBorder="1" applyAlignment="1">
      <alignment horizontal="right"/>
    </xf>
    <xf numFmtId="1" fontId="2" fillId="6" borderId="29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1" fontId="2" fillId="6" borderId="30" xfId="0" applyNumberFormat="1" applyFont="1" applyFill="1" applyBorder="1" applyAlignment="1">
      <alignment horizontal="right"/>
    </xf>
    <xf numFmtId="1" fontId="2" fillId="5" borderId="29" xfId="0" applyNumberFormat="1" applyFont="1" applyFill="1" applyBorder="1" applyAlignment="1">
      <alignment horizontal="right"/>
    </xf>
    <xf numFmtId="2" fontId="2" fillId="5" borderId="14" xfId="0" applyNumberFormat="1" applyFont="1" applyFill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7" xfId="0" applyFont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left" vertical="center"/>
    </xf>
    <xf numFmtId="2" fontId="2" fillId="5" borderId="11" xfId="0" applyNumberFormat="1" applyFont="1" applyFill="1" applyBorder="1" applyAlignment="1">
      <alignment horizontal="left" vertical="center"/>
    </xf>
    <xf numFmtId="2" fontId="2" fillId="3" borderId="32" xfId="0" applyNumberFormat="1" applyFont="1" applyFill="1" applyBorder="1" applyAlignment="1">
      <alignment horizontal="left" vertical="center"/>
    </xf>
    <xf numFmtId="2" fontId="2" fillId="2" borderId="32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1" fontId="2" fillId="0" borderId="17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3" fillId="2" borderId="35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3" fillId="3" borderId="35" xfId="0" applyNumberFormat="1" applyFont="1" applyFill="1" applyBorder="1" applyAlignment="1">
      <alignment horizontal="right"/>
    </xf>
    <xf numFmtId="1" fontId="3" fillId="5" borderId="26" xfId="0" applyNumberFormat="1" applyFont="1" applyFill="1" applyBorder="1" applyAlignment="1">
      <alignment horizontal="right"/>
    </xf>
    <xf numFmtId="1" fontId="3" fillId="3" borderId="36" xfId="0" applyNumberFormat="1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5" borderId="12" xfId="0" applyNumberFormat="1" applyFont="1" applyFill="1" applyBorder="1" applyAlignment="1">
      <alignment horizontal="right"/>
    </xf>
    <xf numFmtId="1" fontId="3" fillId="3" borderId="34" xfId="0" applyNumberFormat="1" applyFont="1" applyFill="1" applyBorder="1" applyAlignment="1">
      <alignment horizontal="right"/>
    </xf>
    <xf numFmtId="1" fontId="3" fillId="3" borderId="37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3" fillId="5" borderId="24" xfId="0" applyNumberFormat="1" applyFont="1" applyFill="1" applyBorder="1" applyAlignment="1">
      <alignment horizontal="right"/>
    </xf>
    <xf numFmtId="1" fontId="3" fillId="5" borderId="13" xfId="0" applyNumberFormat="1" applyFont="1" applyFill="1" applyBorder="1" applyAlignment="1">
      <alignment horizontal="right"/>
    </xf>
    <xf numFmtId="1" fontId="3" fillId="5" borderId="8" xfId="0" applyNumberFormat="1" applyFont="1" applyFill="1" applyBorder="1" applyAlignment="1">
      <alignment horizontal="right"/>
    </xf>
    <xf numFmtId="0" fontId="2" fillId="0" borderId="38" xfId="0" applyFont="1" applyBorder="1" applyAlignment="1">
      <alignment horizontal="center" vertical="center"/>
    </xf>
    <xf numFmtId="0" fontId="2" fillId="6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1" fontId="2" fillId="6" borderId="28" xfId="0" applyNumberFormat="1" applyFont="1" applyFill="1" applyBorder="1" applyAlignment="1">
      <alignment horizontal="right"/>
    </xf>
    <xf numFmtId="1" fontId="2" fillId="0" borderId="28" xfId="0" applyNumberFormat="1" applyFont="1" applyBorder="1" applyAlignment="1">
      <alignment horizontal="right"/>
    </xf>
    <xf numFmtId="1" fontId="2" fillId="0" borderId="39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/>
    </xf>
    <xf numFmtId="167" fontId="2" fillId="0" borderId="0" xfId="0" applyNumberFormat="1" applyFont="1" applyBorder="1" applyAlignment="1" quotePrefix="1">
      <alignment/>
    </xf>
    <xf numFmtId="2" fontId="2" fillId="0" borderId="31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167" fontId="2" fillId="0" borderId="0" xfId="0" applyNumberFormat="1" applyFont="1" applyBorder="1" applyAlignment="1" quotePrefix="1">
      <alignment horizontal="center"/>
    </xf>
    <xf numFmtId="17" fontId="2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Tanne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26</c:v>
                </c:pt>
                <c:pt idx="1">
                  <c:v>26</c:v>
                </c:pt>
                <c:pt idx="2">
                  <c:v>13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Fichte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Lärche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  <c:smooth val="0"/>
        </c:ser>
        <c:ser>
          <c:idx val="3"/>
          <c:order val="3"/>
          <c:tx>
            <c:v>Douglasie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  <c:smooth val="0"/>
        </c:ser>
        <c:ser>
          <c:idx val="4"/>
          <c:order val="4"/>
          <c:tx>
            <c:v>Föhre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  <c:smooth val="0"/>
        </c:ser>
        <c:ser>
          <c:idx val="5"/>
          <c:order val="5"/>
          <c:tx>
            <c:v>Eibe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</c:numRef>
          </c:val>
          <c:smooth val="0"/>
        </c:ser>
        <c:ser>
          <c:idx val="6"/>
          <c:order val="6"/>
          <c:tx>
            <c:v>übr. Ndh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</c:numCache>
            </c:numRef>
          </c:val>
          <c:smooth val="0"/>
        </c:ser>
        <c:ser>
          <c:idx val="7"/>
          <c:order val="7"/>
          <c:tx>
            <c:v>Buche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24</c:v>
                </c:pt>
                <c:pt idx="1">
                  <c:v>22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5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v>Bergahorn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v>Esche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28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v>Ulme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11"/>
          <c:order val="11"/>
          <c:tx>
            <c:v>Linde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  <c:numCache>
                <c:ptCount val="22"/>
                <c:pt idx="1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v>Eiche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v>übr. Lbh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1</c:v>
                </c:pt>
                <c:pt idx="3">
                  <c:v>2</c:v>
                </c:pt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Vorratsherhebung!$AL$15:$AL$36</c:f>
              <c:numCache>
                <c:ptCount val="22"/>
                <c:pt idx="0">
                  <c:v>104</c:v>
                </c:pt>
                <c:pt idx="1">
                  <c:v>71</c:v>
                </c:pt>
                <c:pt idx="2">
                  <c:v>40</c:v>
                </c:pt>
                <c:pt idx="3">
                  <c:v>41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23</c:v>
                </c:pt>
                <c:pt idx="8">
                  <c:v>21</c:v>
                </c:pt>
                <c:pt idx="9">
                  <c:v>16</c:v>
                </c:pt>
                <c:pt idx="10">
                  <c:v>11</c:v>
                </c:pt>
                <c:pt idx="11">
                  <c:v>11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14086"/>
        <c:crosses val="autoZero"/>
        <c:auto val="1"/>
        <c:lblOffset val="100"/>
        <c:noMultiLvlLbl val="0"/>
      </c:catAx>
      <c:valAx>
        <c:axId val="12214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13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Tanne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26</c:v>
                </c:pt>
                <c:pt idx="1">
                  <c:v>26</c:v>
                </c:pt>
                <c:pt idx="2">
                  <c:v>13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tx>
            <c:v>Fichte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12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</c:ser>
        <c:ser>
          <c:idx val="2"/>
          <c:order val="2"/>
          <c:tx>
            <c:v>Lärche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</c:ser>
        <c:ser>
          <c:idx val="3"/>
          <c:order val="3"/>
          <c:tx>
            <c:v>Douglasie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</c:ser>
        <c:ser>
          <c:idx val="4"/>
          <c:order val="4"/>
          <c:tx>
            <c:v>Föhre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</c:numRef>
          </c:val>
        </c:ser>
        <c:ser>
          <c:idx val="5"/>
          <c:order val="5"/>
          <c:tx>
            <c:v>Eibe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</c:numRef>
          </c:val>
        </c:ser>
        <c:ser>
          <c:idx val="6"/>
          <c:order val="6"/>
          <c:tx>
            <c:v>übr. Ndh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24</c:v>
                </c:pt>
                <c:pt idx="1">
                  <c:v>22</c:v>
                </c:pt>
                <c:pt idx="2">
                  <c:v>13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5">
                  <c:v>1</c:v>
                </c:pt>
              </c:numCache>
            </c:numRef>
          </c:val>
        </c:ser>
        <c:ser>
          <c:idx val="8"/>
          <c:order val="8"/>
          <c:tx>
            <c:v>Bergahorn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v>Esche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28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0"/>
          <c:order val="10"/>
          <c:tx>
            <c:v>Ulme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2</c:v>
                </c:pt>
                <c:pt idx="1">
                  <c:v>2</c:v>
                </c:pt>
              </c:numCache>
            </c:numRef>
          </c:val>
        </c:ser>
        <c:ser>
          <c:idx val="11"/>
          <c:order val="11"/>
          <c:tx>
            <c:v>Linde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Vorratsherhebung!$AD$15:$AD$36</c:f>
              <c:numCache>
                <c:ptCount val="22"/>
                <c:pt idx="1">
                  <c:v>1</c:v>
                </c:pt>
              </c:numCache>
            </c:numRef>
          </c:val>
        </c:ser>
        <c:ser>
          <c:idx val="12"/>
          <c:order val="12"/>
          <c:tx>
            <c:v>Eiche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13"/>
          <c:order val="13"/>
          <c:tx>
            <c:v>übr. Lbh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1</c:v>
                </c:pt>
                <c:pt idx="3">
                  <c:v>2</c:v>
                </c:pt>
              </c:numCache>
            </c:numRef>
          </c:val>
        </c:ser>
        <c:overlap val="100"/>
        <c:axId val="42817911"/>
        <c:axId val="49816880"/>
      </c:barChart>
      <c:cat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17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0.15525</cdr:y>
    </cdr:from>
    <cdr:to>
      <cdr:x>0.25275</cdr:x>
      <cdr:y>0.797</cdr:y>
    </cdr:to>
    <cdr:sp>
      <cdr:nvSpPr>
        <cdr:cNvPr id="1" name="Rectangle 1"/>
        <cdr:cNvSpPr>
          <a:spLocks/>
        </cdr:cNvSpPr>
      </cdr:nvSpPr>
      <cdr:spPr>
        <a:xfrm>
          <a:off x="790575" y="781050"/>
          <a:ext cx="1152525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12-30cm</a:t>
          </a:r>
        </a:p>
      </cdr:txBody>
    </cdr:sp>
  </cdr:relSizeAnchor>
  <cdr:relSizeAnchor xmlns:cdr="http://schemas.openxmlformats.org/drawingml/2006/chartDrawing">
    <cdr:from>
      <cdr:x>0.25275</cdr:x>
      <cdr:y>0.15525</cdr:y>
    </cdr:from>
    <cdr:to>
      <cdr:x>0.41625</cdr:x>
      <cdr:y>0.797</cdr:y>
    </cdr:to>
    <cdr:sp>
      <cdr:nvSpPr>
        <cdr:cNvPr id="2" name="Rectangle 2"/>
        <cdr:cNvSpPr>
          <a:spLocks/>
        </cdr:cNvSpPr>
      </cdr:nvSpPr>
      <cdr:spPr>
        <a:xfrm>
          <a:off x="1943100" y="781050"/>
          <a:ext cx="1257300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31-50cm</a:t>
          </a:r>
        </a:p>
      </cdr:txBody>
    </cdr:sp>
  </cdr:relSizeAnchor>
  <cdr:relSizeAnchor xmlns:cdr="http://schemas.openxmlformats.org/drawingml/2006/chartDrawing">
    <cdr:from>
      <cdr:x>0.41625</cdr:x>
      <cdr:y>0.15525</cdr:y>
    </cdr:from>
    <cdr:to>
      <cdr:x>0.83375</cdr:x>
      <cdr:y>0.797</cdr:y>
    </cdr:to>
    <cdr:sp>
      <cdr:nvSpPr>
        <cdr:cNvPr id="3" name="Rectangle 3"/>
        <cdr:cNvSpPr>
          <a:spLocks/>
        </cdr:cNvSpPr>
      </cdr:nvSpPr>
      <cdr:spPr>
        <a:xfrm>
          <a:off x="3200400" y="781050"/>
          <a:ext cx="3219450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0.15675</cdr:y>
    </cdr:from>
    <cdr:to>
      <cdr:x>0.256</cdr:x>
      <cdr:y>0.799</cdr:y>
    </cdr:to>
    <cdr:sp>
      <cdr:nvSpPr>
        <cdr:cNvPr id="1" name="Rectangle 1"/>
        <cdr:cNvSpPr>
          <a:spLocks/>
        </cdr:cNvSpPr>
      </cdr:nvSpPr>
      <cdr:spPr>
        <a:xfrm>
          <a:off x="809625" y="790575"/>
          <a:ext cx="116205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12-30cm</a:t>
          </a:r>
        </a:p>
      </cdr:txBody>
    </cdr:sp>
  </cdr:relSizeAnchor>
  <cdr:relSizeAnchor xmlns:cdr="http://schemas.openxmlformats.org/drawingml/2006/chartDrawing">
    <cdr:from>
      <cdr:x>0.256</cdr:x>
      <cdr:y>0.15675</cdr:y>
    </cdr:from>
    <cdr:to>
      <cdr:x>0.4255</cdr:x>
      <cdr:y>0.799</cdr:y>
    </cdr:to>
    <cdr:sp>
      <cdr:nvSpPr>
        <cdr:cNvPr id="2" name="Rectangle 2"/>
        <cdr:cNvSpPr>
          <a:spLocks/>
        </cdr:cNvSpPr>
      </cdr:nvSpPr>
      <cdr:spPr>
        <a:xfrm>
          <a:off x="1971675" y="790575"/>
          <a:ext cx="130492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31-50cm</a:t>
          </a:r>
        </a:p>
      </cdr:txBody>
    </cdr:sp>
  </cdr:relSizeAnchor>
  <cdr:relSizeAnchor xmlns:cdr="http://schemas.openxmlformats.org/drawingml/2006/chartDrawing">
    <cdr:from>
      <cdr:x>0.4255</cdr:x>
      <cdr:y>0.15675</cdr:y>
    </cdr:from>
    <cdr:to>
      <cdr:x>0.85875</cdr:x>
      <cdr:y>0.799</cdr:y>
    </cdr:to>
    <cdr:sp>
      <cdr:nvSpPr>
        <cdr:cNvPr id="3" name="Rectangle 3"/>
        <cdr:cNvSpPr>
          <a:spLocks/>
        </cdr:cNvSpPr>
      </cdr:nvSpPr>
      <cdr:spPr>
        <a:xfrm>
          <a:off x="3276600" y="790575"/>
          <a:ext cx="33337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NaiS
Ø-Klasse &gt; 50cm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2" name="Chart 2"/>
        <xdr:cNvGraphicFramePr/>
      </xdr:nvGraphicFramePr>
      <xdr:xfrm>
        <a:off x="314325" y="7439025"/>
        <a:ext cx="7705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="85" zoomScaleNormal="85" zoomScaleSheetLayoutView="85" workbookViewId="0" topLeftCell="A1">
      <selection activeCell="AE8" sqref="AE8"/>
    </sheetView>
  </sheetViews>
  <sheetFormatPr defaultColWidth="11.421875" defaultRowHeight="12.75"/>
  <cols>
    <col min="1" max="1" width="5.7109375" style="1" customWidth="1"/>
    <col min="2" max="2" width="11.28125" style="1" customWidth="1"/>
    <col min="3" max="3" width="12.00390625" style="2" customWidth="1"/>
    <col min="4" max="4" width="5.7109375" style="7" customWidth="1"/>
    <col min="5" max="5" width="7.421875" style="2" customWidth="1"/>
    <col min="6" max="6" width="5.140625" style="7" customWidth="1"/>
    <col min="7" max="7" width="7.421875" style="2" customWidth="1"/>
    <col min="8" max="8" width="5.140625" style="7" hidden="1" customWidth="1"/>
    <col min="9" max="9" width="7.421875" style="2" hidden="1" customWidth="1"/>
    <col min="10" max="10" width="5.140625" style="7" hidden="1" customWidth="1"/>
    <col min="11" max="11" width="7.421875" style="2" hidden="1" customWidth="1"/>
    <col min="12" max="12" width="5.140625" style="7" hidden="1" customWidth="1"/>
    <col min="13" max="13" width="7.421875" style="2" hidden="1" customWidth="1"/>
    <col min="14" max="14" width="5.140625" style="7" hidden="1" customWidth="1"/>
    <col min="15" max="15" width="7.421875" style="2" hidden="1" customWidth="1"/>
    <col min="16" max="16" width="5.140625" style="7" customWidth="1"/>
    <col min="17" max="17" width="7.421875" style="2" customWidth="1"/>
    <col min="18" max="18" width="5.140625" style="7" customWidth="1"/>
    <col min="19" max="19" width="7.71093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7.421875" style="2" customWidth="1"/>
    <col min="26" max="26" width="5.140625" style="7" customWidth="1"/>
    <col min="27" max="27" width="7.421875" style="2" customWidth="1"/>
    <col min="28" max="28" width="5.140625" style="7" customWidth="1"/>
    <col min="29" max="29" width="7.421875" style="2" customWidth="1"/>
    <col min="30" max="30" width="5.140625" style="7" customWidth="1"/>
    <col min="31" max="31" width="7.421875" style="2" customWidth="1"/>
    <col min="32" max="32" width="5.140625" style="7" customWidth="1"/>
    <col min="33" max="33" width="7.421875" style="2" customWidth="1"/>
    <col min="34" max="34" width="5.140625" style="7" customWidth="1"/>
    <col min="35" max="35" width="7.421875" style="2" customWidth="1"/>
    <col min="36" max="36" width="5.140625" style="7" customWidth="1"/>
    <col min="37" max="37" width="7.7109375" style="2" customWidth="1"/>
    <col min="38" max="38" width="5.140625" style="7" customWidth="1"/>
    <col min="39" max="39" width="7.7109375" style="2" customWidth="1"/>
    <col min="40" max="40" width="5.140625" style="7" customWidth="1"/>
    <col min="41" max="41" width="7.421875" style="2" customWidth="1"/>
    <col min="42" max="16384" width="11.421875" style="1" customWidth="1"/>
  </cols>
  <sheetData>
    <row r="1" spans="1:2" ht="18">
      <c r="A1" s="29" t="s">
        <v>27</v>
      </c>
      <c r="B1" s="29"/>
    </row>
    <row r="2" spans="1:2" ht="18">
      <c r="A2" s="29"/>
      <c r="B2" s="29"/>
    </row>
    <row r="3" spans="1:41" ht="15.75">
      <c r="A3" s="27" t="s">
        <v>60</v>
      </c>
      <c r="B3" s="27"/>
      <c r="M3" s="27"/>
      <c r="O3" s="27"/>
      <c r="Q3" s="27"/>
      <c r="R3" s="129" t="s">
        <v>61</v>
      </c>
      <c r="S3" s="129"/>
      <c r="T3" s="129"/>
      <c r="U3" s="7"/>
      <c r="V3" s="27" t="s">
        <v>1</v>
      </c>
      <c r="W3" s="27"/>
      <c r="X3" s="129" t="s">
        <v>62</v>
      </c>
      <c r="Y3" s="129"/>
      <c r="AC3" s="27"/>
      <c r="AE3" s="27"/>
      <c r="AG3" s="27"/>
      <c r="AI3" s="27"/>
      <c r="AO3" s="27"/>
    </row>
    <row r="4" spans="3:25" ht="15">
      <c r="C4" s="1"/>
      <c r="D4" s="1"/>
      <c r="R4" s="1"/>
      <c r="S4" s="7"/>
      <c r="T4" s="2"/>
      <c r="U4" s="7"/>
      <c r="V4" s="2"/>
      <c r="W4" s="7"/>
      <c r="X4" s="2"/>
      <c r="Y4" s="7"/>
    </row>
    <row r="5" spans="1:25" ht="15.75">
      <c r="A5" s="27" t="s">
        <v>12</v>
      </c>
      <c r="B5" s="27"/>
      <c r="R5" s="129" t="s">
        <v>63</v>
      </c>
      <c r="S5" s="129"/>
      <c r="T5" s="129"/>
      <c r="U5" s="129"/>
      <c r="V5" s="129"/>
      <c r="W5" s="129"/>
      <c r="X5" s="129"/>
      <c r="Y5" s="129"/>
    </row>
    <row r="6" spans="1:25" ht="15.75">
      <c r="A6" s="27"/>
      <c r="B6" s="27"/>
      <c r="R6" s="30"/>
      <c r="S6" s="7"/>
      <c r="T6" s="2"/>
      <c r="U6" s="7"/>
      <c r="V6" s="2"/>
      <c r="W6" s="7"/>
      <c r="X6" s="2"/>
      <c r="Y6" s="7"/>
    </row>
    <row r="7" spans="1:25" ht="15.75">
      <c r="A7" s="27" t="s">
        <v>26</v>
      </c>
      <c r="B7" s="27"/>
      <c r="R7" s="135">
        <v>40323</v>
      </c>
      <c r="S7" s="135"/>
      <c r="T7" s="130"/>
      <c r="U7" s="7"/>
      <c r="V7" s="2"/>
      <c r="W7" s="7"/>
      <c r="X7" s="2"/>
      <c r="Y7" s="7"/>
    </row>
    <row r="8" spans="1:25" ht="15.75">
      <c r="A8" s="27" t="s">
        <v>28</v>
      </c>
      <c r="B8" s="27"/>
      <c r="R8" s="129" t="s">
        <v>64</v>
      </c>
      <c r="S8" s="129"/>
      <c r="T8" s="129"/>
      <c r="U8" s="129"/>
      <c r="V8" s="129"/>
      <c r="W8" s="129"/>
      <c r="X8" s="129"/>
      <c r="Y8" s="129"/>
    </row>
    <row r="10" spans="1:2" ht="15">
      <c r="A10" s="86" t="s">
        <v>31</v>
      </c>
      <c r="B10" s="86"/>
    </row>
    <row r="11" spans="1:6" ht="15.75">
      <c r="A11" s="27" t="s">
        <v>29</v>
      </c>
      <c r="B11" s="27"/>
      <c r="E11" s="73">
        <v>1.5</v>
      </c>
      <c r="F11" s="31" t="s">
        <v>30</v>
      </c>
    </row>
    <row r="12" ht="15.75" thickBot="1"/>
    <row r="13" spans="1:41" ht="19.5" customHeight="1">
      <c r="A13" s="127" t="s">
        <v>0</v>
      </c>
      <c r="B13" s="128"/>
      <c r="C13" s="11" t="s">
        <v>19</v>
      </c>
      <c r="D13" s="131" t="s">
        <v>2</v>
      </c>
      <c r="E13" s="132"/>
      <c r="F13" s="133" t="s">
        <v>65</v>
      </c>
      <c r="G13" s="134"/>
      <c r="H13" s="21" t="s">
        <v>21</v>
      </c>
      <c r="I13" s="26"/>
      <c r="J13" s="21" t="s">
        <v>22</v>
      </c>
      <c r="K13" s="26"/>
      <c r="L13" s="21" t="s">
        <v>23</v>
      </c>
      <c r="M13" s="26"/>
      <c r="N13" s="21" t="s">
        <v>24</v>
      </c>
      <c r="O13" s="26"/>
      <c r="P13" s="21" t="s">
        <v>4</v>
      </c>
      <c r="Q13" s="21"/>
      <c r="R13" s="91" t="s">
        <v>9</v>
      </c>
      <c r="S13" s="92"/>
      <c r="T13" s="133" t="s">
        <v>5</v>
      </c>
      <c r="U13" s="134"/>
      <c r="V13" s="133" t="s">
        <v>66</v>
      </c>
      <c r="W13" s="134"/>
      <c r="X13" s="133" t="s">
        <v>6</v>
      </c>
      <c r="Y13" s="134"/>
      <c r="Z13" s="133" t="s">
        <v>69</v>
      </c>
      <c r="AA13" s="134"/>
      <c r="AB13" s="133" t="s">
        <v>25</v>
      </c>
      <c r="AC13" s="134"/>
      <c r="AD13" s="133" t="s">
        <v>68</v>
      </c>
      <c r="AE13" s="134"/>
      <c r="AF13" s="133" t="s">
        <v>67</v>
      </c>
      <c r="AG13" s="134"/>
      <c r="AH13" s="133" t="s">
        <v>7</v>
      </c>
      <c r="AI13" s="133"/>
      <c r="AJ13" s="90" t="s">
        <v>8</v>
      </c>
      <c r="AK13" s="22"/>
      <c r="AL13" s="88" t="s">
        <v>10</v>
      </c>
      <c r="AM13" s="89"/>
      <c r="AN13" s="21" t="s">
        <v>13</v>
      </c>
      <c r="AO13" s="32"/>
    </row>
    <row r="14" spans="1:41" ht="19.5" customHeight="1" thickBot="1">
      <c r="A14" s="28" t="s">
        <v>36</v>
      </c>
      <c r="B14" s="118" t="s">
        <v>37</v>
      </c>
      <c r="C14" s="12">
        <v>2</v>
      </c>
      <c r="D14" s="23" t="s">
        <v>3</v>
      </c>
      <c r="E14" s="6" t="s">
        <v>11</v>
      </c>
      <c r="F14" s="6" t="s">
        <v>3</v>
      </c>
      <c r="G14" s="6" t="s">
        <v>11</v>
      </c>
      <c r="H14" s="6" t="s">
        <v>3</v>
      </c>
      <c r="I14" s="6" t="s">
        <v>11</v>
      </c>
      <c r="J14" s="6" t="s">
        <v>3</v>
      </c>
      <c r="K14" s="6" t="s">
        <v>11</v>
      </c>
      <c r="L14" s="6" t="s">
        <v>3</v>
      </c>
      <c r="M14" s="6" t="s">
        <v>11</v>
      </c>
      <c r="N14" s="6" t="s">
        <v>3</v>
      </c>
      <c r="O14" s="6" t="s">
        <v>11</v>
      </c>
      <c r="P14" s="6" t="s">
        <v>3</v>
      </c>
      <c r="Q14" s="6" t="s">
        <v>11</v>
      </c>
      <c r="R14" s="8" t="s">
        <v>3</v>
      </c>
      <c r="S14" s="93" t="s">
        <v>11</v>
      </c>
      <c r="T14" s="87" t="s">
        <v>3</v>
      </c>
      <c r="U14" s="6" t="s">
        <v>11</v>
      </c>
      <c r="V14" s="6" t="s">
        <v>3</v>
      </c>
      <c r="W14" s="6" t="s">
        <v>11</v>
      </c>
      <c r="X14" s="6" t="s">
        <v>3</v>
      </c>
      <c r="Y14" s="6" t="s">
        <v>11</v>
      </c>
      <c r="Z14" s="6" t="s">
        <v>3</v>
      </c>
      <c r="AA14" s="6" t="s">
        <v>11</v>
      </c>
      <c r="AB14" s="6" t="s">
        <v>3</v>
      </c>
      <c r="AC14" s="6" t="s">
        <v>11</v>
      </c>
      <c r="AD14" s="6" t="s">
        <v>3</v>
      </c>
      <c r="AE14" s="6" t="s">
        <v>11</v>
      </c>
      <c r="AF14" s="6" t="s">
        <v>3</v>
      </c>
      <c r="AG14" s="6" t="s">
        <v>11</v>
      </c>
      <c r="AH14" s="6" t="s">
        <v>3</v>
      </c>
      <c r="AI14" s="6" t="s">
        <v>11</v>
      </c>
      <c r="AJ14" s="9" t="s">
        <v>3</v>
      </c>
      <c r="AK14" s="10" t="s">
        <v>11</v>
      </c>
      <c r="AL14" s="24" t="s">
        <v>3</v>
      </c>
      <c r="AM14" s="25" t="s">
        <v>11</v>
      </c>
      <c r="AN14" s="6" t="s">
        <v>3</v>
      </c>
      <c r="AO14" s="33" t="s">
        <v>11</v>
      </c>
    </row>
    <row r="15" spans="1:41" s="45" customFormat="1" ht="15">
      <c r="A15" s="78">
        <v>0</v>
      </c>
      <c r="B15" s="119" t="s">
        <v>38</v>
      </c>
      <c r="C15" s="35">
        <f>VLOOKUP(A15,Tarife!$A$2:$F$23,$C$14+1,FALSE)</f>
        <v>0.15</v>
      </c>
      <c r="D15" s="79">
        <v>12</v>
      </c>
      <c r="E15" s="80">
        <f>$C15*D15</f>
        <v>1.7999999999999998</v>
      </c>
      <c r="F15" s="81">
        <v>26</v>
      </c>
      <c r="G15" s="80">
        <f>$C15*F15</f>
        <v>3.9</v>
      </c>
      <c r="H15" s="81"/>
      <c r="I15" s="80">
        <f>$C15*H15</f>
        <v>0</v>
      </c>
      <c r="J15" s="81"/>
      <c r="K15" s="80">
        <f>$C15*J15</f>
        <v>0</v>
      </c>
      <c r="L15" s="81"/>
      <c r="M15" s="80">
        <f aca="true" t="shared" si="0" ref="M15:M36">$C15*L15</f>
        <v>0</v>
      </c>
      <c r="N15" s="81"/>
      <c r="O15" s="80">
        <f aca="true" t="shared" si="1" ref="O15:O36">$C15*N15</f>
        <v>0</v>
      </c>
      <c r="P15" s="81"/>
      <c r="Q15" s="80">
        <f aca="true" t="shared" si="2" ref="Q15:Q36">$C15*P15</f>
        <v>0</v>
      </c>
      <c r="R15" s="38">
        <f>SUM(D15,F15,H15,J15,L15,N15,P15)</f>
        <v>38</v>
      </c>
      <c r="S15" s="39">
        <f>SUM(E15+G15+I15+K15+M15+O15+Q15)</f>
        <v>5.699999999999999</v>
      </c>
      <c r="T15" s="81">
        <v>24</v>
      </c>
      <c r="U15" s="80">
        <f>$C15*T15</f>
        <v>3.5999999999999996</v>
      </c>
      <c r="V15" s="81">
        <v>6</v>
      </c>
      <c r="W15" s="80">
        <f>$C15*V15</f>
        <v>0.8999999999999999</v>
      </c>
      <c r="X15" s="81">
        <v>28</v>
      </c>
      <c r="Y15" s="80">
        <f>$C15*X15</f>
        <v>4.2</v>
      </c>
      <c r="Z15" s="81">
        <v>2</v>
      </c>
      <c r="AA15" s="80">
        <f>$C15*Z15</f>
        <v>0.3</v>
      </c>
      <c r="AB15" s="81">
        <v>4</v>
      </c>
      <c r="AC15" s="80">
        <f>$C15*AB15</f>
        <v>0.6</v>
      </c>
      <c r="AD15" s="81"/>
      <c r="AE15" s="80">
        <f aca="true" t="shared" si="3" ref="AE15:AE36">$C15*AD15</f>
        <v>0</v>
      </c>
      <c r="AF15" s="81">
        <v>1</v>
      </c>
      <c r="AG15" s="80">
        <f aca="true" t="shared" si="4" ref="AG15:AG36">$C15*AF15</f>
        <v>0.15</v>
      </c>
      <c r="AH15" s="81">
        <v>1</v>
      </c>
      <c r="AI15" s="80">
        <f>$C15*AH15</f>
        <v>0.15</v>
      </c>
      <c r="AJ15" s="40">
        <f>SUM(T15+V15+X15+Z15+AB15+AD15+AF15+AH15)</f>
        <v>66</v>
      </c>
      <c r="AK15" s="41">
        <f>SUM(U15,W15,Y15,AA15,AE15,AG15,AI15)</f>
        <v>9.3</v>
      </c>
      <c r="AL15" s="82">
        <f aca="true" t="shared" si="5" ref="AL15:AL36">SUM(R15,AJ15)</f>
        <v>104</v>
      </c>
      <c r="AM15" s="83">
        <f aca="true" t="shared" si="6" ref="AM15:AM36">SUM(S15,AK15)</f>
        <v>15</v>
      </c>
      <c r="AN15" s="81"/>
      <c r="AO15" s="84">
        <f>$C15*AN15</f>
        <v>0</v>
      </c>
    </row>
    <row r="16" spans="1:41" s="45" customFormat="1" ht="15">
      <c r="A16" s="85">
        <v>1</v>
      </c>
      <c r="B16" s="120" t="s">
        <v>39</v>
      </c>
      <c r="C16" s="47">
        <f>VLOOKUP(A16,Tarife!$A$2:$F$23,$C$14+1,FALSE)</f>
        <v>0.25</v>
      </c>
      <c r="D16" s="46">
        <v>7</v>
      </c>
      <c r="E16" s="36">
        <f aca="true" t="shared" si="7" ref="E16:E36">$C16*D16</f>
        <v>1.75</v>
      </c>
      <c r="F16" s="48">
        <v>26</v>
      </c>
      <c r="G16" s="36">
        <f aca="true" t="shared" si="8" ref="G16:G36">$C16*F16</f>
        <v>6.5</v>
      </c>
      <c r="H16" s="48"/>
      <c r="I16" s="36">
        <f aca="true" t="shared" si="9" ref="I16:K35">$C16*H16</f>
        <v>0</v>
      </c>
      <c r="J16" s="48"/>
      <c r="K16" s="36">
        <f t="shared" si="9"/>
        <v>0</v>
      </c>
      <c r="L16" s="48"/>
      <c r="M16" s="36">
        <f t="shared" si="0"/>
        <v>0</v>
      </c>
      <c r="N16" s="48"/>
      <c r="O16" s="36">
        <f t="shared" si="1"/>
        <v>0</v>
      </c>
      <c r="P16" s="48"/>
      <c r="Q16" s="36">
        <f t="shared" si="2"/>
        <v>0</v>
      </c>
      <c r="R16" s="38">
        <f aca="true" t="shared" si="10" ref="R16:R36">SUM(D16,F16,H16,J16,L16,N16,P16)</f>
        <v>33</v>
      </c>
      <c r="S16" s="39">
        <f aca="true" t="shared" si="11" ref="S16:S36">SUM(E16+G16+I16+K16+M16+O16+Q16)</f>
        <v>8.25</v>
      </c>
      <c r="T16" s="48">
        <v>22</v>
      </c>
      <c r="U16" s="36">
        <f aca="true" t="shared" si="12" ref="U16:U33">$C16*T16</f>
        <v>5.5</v>
      </c>
      <c r="V16" s="48">
        <v>2</v>
      </c>
      <c r="W16" s="36">
        <f aca="true" t="shared" si="13" ref="W16:W36">$C16*V16</f>
        <v>0.5</v>
      </c>
      <c r="X16" s="48">
        <v>8</v>
      </c>
      <c r="Y16" s="36">
        <f aca="true" t="shared" si="14" ref="Y16:AA33">$C16*X16</f>
        <v>2</v>
      </c>
      <c r="Z16" s="48">
        <v>2</v>
      </c>
      <c r="AA16" s="36">
        <f t="shared" si="14"/>
        <v>0.5</v>
      </c>
      <c r="AB16" s="48">
        <v>1</v>
      </c>
      <c r="AC16" s="36">
        <f aca="true" t="shared" si="15" ref="AC16:AC36">$C16*AB16</f>
        <v>0.25</v>
      </c>
      <c r="AD16" s="48">
        <v>1</v>
      </c>
      <c r="AE16" s="36">
        <f t="shared" si="3"/>
        <v>0.25</v>
      </c>
      <c r="AF16" s="48">
        <v>2</v>
      </c>
      <c r="AG16" s="36">
        <f t="shared" si="4"/>
        <v>0.5</v>
      </c>
      <c r="AH16" s="48"/>
      <c r="AI16" s="36">
        <f aca="true" t="shared" si="16" ref="AI16:AI36">$C16*AH16</f>
        <v>0</v>
      </c>
      <c r="AJ16" s="40">
        <f aca="true" t="shared" si="17" ref="AJ16:AJ36">SUM(T16+V16+X16+Z16+AB16+AD16+AF16+AH16)</f>
        <v>38</v>
      </c>
      <c r="AK16" s="41">
        <f aca="true" t="shared" si="18" ref="AK16:AK35">SUM(U16,W16,Y16,AA16,AE16,AG16,AI16)</f>
        <v>9.25</v>
      </c>
      <c r="AL16" s="42">
        <f t="shared" si="5"/>
        <v>71</v>
      </c>
      <c r="AM16" s="43">
        <f t="shared" si="6"/>
        <v>17.5</v>
      </c>
      <c r="AN16" s="48"/>
      <c r="AO16" s="44">
        <f aca="true" t="shared" si="19" ref="AO16:AO36">$C16*AN16</f>
        <v>0</v>
      </c>
    </row>
    <row r="17" spans="1:41" s="45" customFormat="1" ht="15">
      <c r="A17" s="34">
        <v>2</v>
      </c>
      <c r="B17" s="121" t="s">
        <v>40</v>
      </c>
      <c r="C17" s="35">
        <f>VLOOKUP(A17,Tarife!$A$2:$F$23,$C$14+1,FALSE)</f>
        <v>0.4</v>
      </c>
      <c r="D17" s="34">
        <v>2</v>
      </c>
      <c r="E17" s="36">
        <f t="shared" si="7"/>
        <v>0.8</v>
      </c>
      <c r="F17" s="37">
        <v>13</v>
      </c>
      <c r="G17" s="36">
        <f t="shared" si="8"/>
        <v>5.2</v>
      </c>
      <c r="H17" s="37"/>
      <c r="I17" s="36">
        <f t="shared" si="9"/>
        <v>0</v>
      </c>
      <c r="J17" s="37"/>
      <c r="K17" s="36">
        <f t="shared" si="9"/>
        <v>0</v>
      </c>
      <c r="L17" s="37"/>
      <c r="M17" s="36">
        <f t="shared" si="0"/>
        <v>0</v>
      </c>
      <c r="N17" s="37"/>
      <c r="O17" s="36">
        <f t="shared" si="1"/>
        <v>0</v>
      </c>
      <c r="P17" s="37"/>
      <c r="Q17" s="36">
        <f t="shared" si="2"/>
        <v>0</v>
      </c>
      <c r="R17" s="38">
        <f t="shared" si="10"/>
        <v>15</v>
      </c>
      <c r="S17" s="39">
        <f t="shared" si="11"/>
        <v>6</v>
      </c>
      <c r="T17" s="37">
        <v>13</v>
      </c>
      <c r="U17" s="36">
        <f t="shared" si="12"/>
        <v>5.2</v>
      </c>
      <c r="V17" s="37">
        <v>7</v>
      </c>
      <c r="W17" s="36">
        <f t="shared" si="13"/>
        <v>2.8000000000000003</v>
      </c>
      <c r="X17" s="37">
        <v>4</v>
      </c>
      <c r="Y17" s="36">
        <f t="shared" si="14"/>
        <v>1.6</v>
      </c>
      <c r="Z17" s="37"/>
      <c r="AA17" s="36">
        <f t="shared" si="14"/>
        <v>0</v>
      </c>
      <c r="AB17" s="37"/>
      <c r="AC17" s="36">
        <f t="shared" si="15"/>
        <v>0</v>
      </c>
      <c r="AD17" s="37"/>
      <c r="AE17" s="36">
        <f t="shared" si="3"/>
        <v>0</v>
      </c>
      <c r="AF17" s="37">
        <v>1</v>
      </c>
      <c r="AG17" s="36">
        <f t="shared" si="4"/>
        <v>0.4</v>
      </c>
      <c r="AH17" s="37"/>
      <c r="AI17" s="36">
        <f t="shared" si="16"/>
        <v>0</v>
      </c>
      <c r="AJ17" s="40">
        <f t="shared" si="17"/>
        <v>25</v>
      </c>
      <c r="AK17" s="41">
        <f t="shared" si="18"/>
        <v>10</v>
      </c>
      <c r="AL17" s="42">
        <f t="shared" si="5"/>
        <v>40</v>
      </c>
      <c r="AM17" s="43">
        <f t="shared" si="6"/>
        <v>16</v>
      </c>
      <c r="AN17" s="37"/>
      <c r="AO17" s="44">
        <f t="shared" si="19"/>
        <v>0</v>
      </c>
    </row>
    <row r="18" spans="1:41" s="45" customFormat="1" ht="15">
      <c r="A18" s="46">
        <v>3</v>
      </c>
      <c r="B18" s="122" t="s">
        <v>41</v>
      </c>
      <c r="C18" s="47">
        <f>VLOOKUP(A18,Tarife!$A$2:$F$23,$C$14+1,FALSE)</f>
        <v>0.6</v>
      </c>
      <c r="D18" s="46">
        <v>5</v>
      </c>
      <c r="E18" s="36">
        <f t="shared" si="7"/>
        <v>3</v>
      </c>
      <c r="F18" s="48">
        <v>13</v>
      </c>
      <c r="G18" s="36">
        <f t="shared" si="8"/>
        <v>7.8</v>
      </c>
      <c r="H18" s="48"/>
      <c r="I18" s="36">
        <f t="shared" si="9"/>
        <v>0</v>
      </c>
      <c r="J18" s="48"/>
      <c r="K18" s="36">
        <f t="shared" si="9"/>
        <v>0</v>
      </c>
      <c r="L18" s="48"/>
      <c r="M18" s="36">
        <f t="shared" si="0"/>
        <v>0</v>
      </c>
      <c r="N18" s="48"/>
      <c r="O18" s="36">
        <f t="shared" si="1"/>
        <v>0</v>
      </c>
      <c r="P18" s="48"/>
      <c r="Q18" s="36">
        <f t="shared" si="2"/>
        <v>0</v>
      </c>
      <c r="R18" s="38">
        <f t="shared" si="10"/>
        <v>18</v>
      </c>
      <c r="S18" s="39">
        <f t="shared" si="11"/>
        <v>10.8</v>
      </c>
      <c r="T18" s="48">
        <v>14</v>
      </c>
      <c r="U18" s="36">
        <f t="shared" si="12"/>
        <v>8.4</v>
      </c>
      <c r="V18" s="48">
        <v>6</v>
      </c>
      <c r="W18" s="36">
        <f t="shared" si="13"/>
        <v>3.5999999999999996</v>
      </c>
      <c r="X18" s="48">
        <v>1</v>
      </c>
      <c r="Y18" s="36">
        <f t="shared" si="14"/>
        <v>0.6</v>
      </c>
      <c r="Z18" s="48"/>
      <c r="AA18" s="36">
        <f t="shared" si="14"/>
        <v>0</v>
      </c>
      <c r="AB18" s="48"/>
      <c r="AC18" s="36">
        <f t="shared" si="15"/>
        <v>0</v>
      </c>
      <c r="AD18" s="48"/>
      <c r="AE18" s="36">
        <f t="shared" si="3"/>
        <v>0</v>
      </c>
      <c r="AF18" s="48"/>
      <c r="AG18" s="36">
        <f t="shared" si="4"/>
        <v>0</v>
      </c>
      <c r="AH18" s="48">
        <v>2</v>
      </c>
      <c r="AI18" s="36">
        <f t="shared" si="16"/>
        <v>1.2</v>
      </c>
      <c r="AJ18" s="40">
        <f t="shared" si="17"/>
        <v>23</v>
      </c>
      <c r="AK18" s="41">
        <f t="shared" si="18"/>
        <v>13.799999999999999</v>
      </c>
      <c r="AL18" s="42">
        <f t="shared" si="5"/>
        <v>41</v>
      </c>
      <c r="AM18" s="43">
        <f t="shared" si="6"/>
        <v>24.6</v>
      </c>
      <c r="AN18" s="48"/>
      <c r="AO18" s="44">
        <f t="shared" si="19"/>
        <v>0</v>
      </c>
    </row>
    <row r="19" spans="1:41" s="45" customFormat="1" ht="15">
      <c r="A19" s="34">
        <v>4</v>
      </c>
      <c r="B19" s="121" t="s">
        <v>42</v>
      </c>
      <c r="C19" s="35">
        <f>VLOOKUP(A19,Tarife!$A$2:$F$23,$C$14+1,FALSE)</f>
        <v>0.85</v>
      </c>
      <c r="D19" s="34">
        <v>4</v>
      </c>
      <c r="E19" s="36">
        <f t="shared" si="7"/>
        <v>3.4</v>
      </c>
      <c r="F19" s="37">
        <v>5</v>
      </c>
      <c r="G19" s="36">
        <f t="shared" si="8"/>
        <v>4.25</v>
      </c>
      <c r="H19" s="37"/>
      <c r="I19" s="36">
        <f t="shared" si="9"/>
        <v>0</v>
      </c>
      <c r="J19" s="37"/>
      <c r="K19" s="36">
        <f t="shared" si="9"/>
        <v>0</v>
      </c>
      <c r="L19" s="37"/>
      <c r="M19" s="36">
        <f t="shared" si="0"/>
        <v>0</v>
      </c>
      <c r="N19" s="37"/>
      <c r="O19" s="36">
        <f t="shared" si="1"/>
        <v>0</v>
      </c>
      <c r="P19" s="37"/>
      <c r="Q19" s="36">
        <f t="shared" si="2"/>
        <v>0</v>
      </c>
      <c r="R19" s="38">
        <f t="shared" si="10"/>
        <v>9</v>
      </c>
      <c r="S19" s="39">
        <f t="shared" si="11"/>
        <v>7.65</v>
      </c>
      <c r="T19" s="37">
        <v>13</v>
      </c>
      <c r="U19" s="36">
        <f t="shared" si="12"/>
        <v>11.049999999999999</v>
      </c>
      <c r="V19" s="37">
        <v>6</v>
      </c>
      <c r="W19" s="36">
        <f t="shared" si="13"/>
        <v>5.1</v>
      </c>
      <c r="X19" s="37">
        <v>1</v>
      </c>
      <c r="Y19" s="36">
        <f t="shared" si="14"/>
        <v>0.85</v>
      </c>
      <c r="Z19" s="37"/>
      <c r="AA19" s="36">
        <f t="shared" si="14"/>
        <v>0</v>
      </c>
      <c r="AB19" s="37"/>
      <c r="AC19" s="36">
        <f t="shared" si="15"/>
        <v>0</v>
      </c>
      <c r="AD19" s="37"/>
      <c r="AE19" s="36">
        <f t="shared" si="3"/>
        <v>0</v>
      </c>
      <c r="AF19" s="37"/>
      <c r="AG19" s="36">
        <f t="shared" si="4"/>
        <v>0</v>
      </c>
      <c r="AH19" s="37"/>
      <c r="AI19" s="36">
        <f t="shared" si="16"/>
        <v>0</v>
      </c>
      <c r="AJ19" s="40">
        <f t="shared" si="17"/>
        <v>20</v>
      </c>
      <c r="AK19" s="41">
        <f t="shared" si="18"/>
        <v>17</v>
      </c>
      <c r="AL19" s="42">
        <f t="shared" si="5"/>
        <v>29</v>
      </c>
      <c r="AM19" s="43">
        <f t="shared" si="6"/>
        <v>24.65</v>
      </c>
      <c r="AN19" s="37"/>
      <c r="AO19" s="44">
        <f t="shared" si="19"/>
        <v>0</v>
      </c>
    </row>
    <row r="20" spans="1:41" s="45" customFormat="1" ht="15">
      <c r="A20" s="46">
        <v>5</v>
      </c>
      <c r="B20" s="122" t="s">
        <v>43</v>
      </c>
      <c r="C20" s="47">
        <f>VLOOKUP(A20,Tarife!$A$2:$F$23,$C$14+1,FALSE)</f>
        <v>1.15</v>
      </c>
      <c r="D20" s="46">
        <v>4</v>
      </c>
      <c r="E20" s="36">
        <f t="shared" si="7"/>
        <v>4.6</v>
      </c>
      <c r="F20" s="48">
        <v>5</v>
      </c>
      <c r="G20" s="36">
        <f t="shared" si="8"/>
        <v>5.75</v>
      </c>
      <c r="H20" s="48"/>
      <c r="I20" s="36">
        <f t="shared" si="9"/>
        <v>0</v>
      </c>
      <c r="J20" s="48"/>
      <c r="K20" s="36">
        <f t="shared" si="9"/>
        <v>0</v>
      </c>
      <c r="L20" s="48"/>
      <c r="M20" s="36">
        <f t="shared" si="0"/>
        <v>0</v>
      </c>
      <c r="N20" s="48"/>
      <c r="O20" s="36">
        <f t="shared" si="1"/>
        <v>0</v>
      </c>
      <c r="P20" s="48"/>
      <c r="Q20" s="36">
        <f t="shared" si="2"/>
        <v>0</v>
      </c>
      <c r="R20" s="38">
        <f t="shared" si="10"/>
        <v>9</v>
      </c>
      <c r="S20" s="39">
        <f t="shared" si="11"/>
        <v>10.35</v>
      </c>
      <c r="T20" s="48">
        <v>11</v>
      </c>
      <c r="U20" s="36">
        <f t="shared" si="12"/>
        <v>12.649999999999999</v>
      </c>
      <c r="V20" s="48">
        <v>6</v>
      </c>
      <c r="W20" s="36">
        <f t="shared" si="13"/>
        <v>6.8999999999999995</v>
      </c>
      <c r="X20" s="48">
        <v>1</v>
      </c>
      <c r="Y20" s="36">
        <f t="shared" si="14"/>
        <v>1.15</v>
      </c>
      <c r="Z20" s="48"/>
      <c r="AA20" s="36">
        <f t="shared" si="14"/>
        <v>0</v>
      </c>
      <c r="AB20" s="48">
        <v>2</v>
      </c>
      <c r="AC20" s="36">
        <f t="shared" si="15"/>
        <v>2.3</v>
      </c>
      <c r="AD20" s="48"/>
      <c r="AE20" s="36">
        <f t="shared" si="3"/>
        <v>0</v>
      </c>
      <c r="AF20" s="48"/>
      <c r="AG20" s="36">
        <f t="shared" si="4"/>
        <v>0</v>
      </c>
      <c r="AH20" s="48"/>
      <c r="AI20" s="36">
        <f t="shared" si="16"/>
        <v>0</v>
      </c>
      <c r="AJ20" s="40">
        <f t="shared" si="17"/>
        <v>20</v>
      </c>
      <c r="AK20" s="41">
        <f t="shared" si="18"/>
        <v>20.699999999999996</v>
      </c>
      <c r="AL20" s="42">
        <f t="shared" si="5"/>
        <v>29</v>
      </c>
      <c r="AM20" s="43">
        <f t="shared" si="6"/>
        <v>31.049999999999997</v>
      </c>
      <c r="AN20" s="48"/>
      <c r="AO20" s="44">
        <f t="shared" si="19"/>
        <v>0</v>
      </c>
    </row>
    <row r="21" spans="1:41" s="45" customFormat="1" ht="15">
      <c r="A21" s="34">
        <v>6</v>
      </c>
      <c r="B21" s="121" t="s">
        <v>44</v>
      </c>
      <c r="C21" s="35">
        <f>VLOOKUP(A21,Tarife!$A$2:$F$23,$C$14+1,FALSE)</f>
        <v>1.45</v>
      </c>
      <c r="D21" s="34"/>
      <c r="E21" s="36">
        <f t="shared" si="7"/>
        <v>0</v>
      </c>
      <c r="F21" s="37">
        <v>4</v>
      </c>
      <c r="G21" s="36">
        <f t="shared" si="8"/>
        <v>5.8</v>
      </c>
      <c r="H21" s="37"/>
      <c r="I21" s="36">
        <f t="shared" si="9"/>
        <v>0</v>
      </c>
      <c r="J21" s="37"/>
      <c r="K21" s="36">
        <f t="shared" si="9"/>
        <v>0</v>
      </c>
      <c r="L21" s="37"/>
      <c r="M21" s="36">
        <f t="shared" si="0"/>
        <v>0</v>
      </c>
      <c r="N21" s="37"/>
      <c r="O21" s="36">
        <f t="shared" si="1"/>
        <v>0</v>
      </c>
      <c r="P21" s="37"/>
      <c r="Q21" s="36">
        <f t="shared" si="2"/>
        <v>0</v>
      </c>
      <c r="R21" s="38">
        <f t="shared" si="10"/>
        <v>4</v>
      </c>
      <c r="S21" s="39">
        <f t="shared" si="11"/>
        <v>5.8</v>
      </c>
      <c r="T21" s="37">
        <v>11</v>
      </c>
      <c r="U21" s="36">
        <f t="shared" si="12"/>
        <v>15.95</v>
      </c>
      <c r="V21" s="37">
        <v>1</v>
      </c>
      <c r="W21" s="36">
        <f t="shared" si="13"/>
        <v>1.45</v>
      </c>
      <c r="X21" s="37">
        <v>1</v>
      </c>
      <c r="Y21" s="36">
        <f t="shared" si="14"/>
        <v>1.45</v>
      </c>
      <c r="Z21" s="37"/>
      <c r="AA21" s="36">
        <f t="shared" si="14"/>
        <v>0</v>
      </c>
      <c r="AB21" s="37"/>
      <c r="AC21" s="36">
        <f t="shared" si="15"/>
        <v>0</v>
      </c>
      <c r="AD21" s="37"/>
      <c r="AE21" s="36">
        <f t="shared" si="3"/>
        <v>0</v>
      </c>
      <c r="AF21" s="37"/>
      <c r="AG21" s="36">
        <f t="shared" si="4"/>
        <v>0</v>
      </c>
      <c r="AH21" s="37"/>
      <c r="AI21" s="36">
        <f t="shared" si="16"/>
        <v>0</v>
      </c>
      <c r="AJ21" s="40">
        <f t="shared" si="17"/>
        <v>13</v>
      </c>
      <c r="AK21" s="41">
        <f t="shared" si="18"/>
        <v>18.849999999999998</v>
      </c>
      <c r="AL21" s="42">
        <f t="shared" si="5"/>
        <v>17</v>
      </c>
      <c r="AM21" s="43">
        <f t="shared" si="6"/>
        <v>24.65</v>
      </c>
      <c r="AN21" s="37"/>
      <c r="AO21" s="44">
        <f t="shared" si="19"/>
        <v>0</v>
      </c>
    </row>
    <row r="22" spans="1:41" s="45" customFormat="1" ht="15">
      <c r="A22" s="46">
        <v>7</v>
      </c>
      <c r="B22" s="122" t="s">
        <v>45</v>
      </c>
      <c r="C22" s="47">
        <f>VLOOKUP(A22,Tarife!$A$2:$F$23,$C$14+1,FALSE)</f>
        <v>1.8</v>
      </c>
      <c r="D22" s="46">
        <v>4</v>
      </c>
      <c r="E22" s="36">
        <f t="shared" si="7"/>
        <v>7.2</v>
      </c>
      <c r="F22" s="48">
        <v>5</v>
      </c>
      <c r="G22" s="36">
        <f t="shared" si="8"/>
        <v>9</v>
      </c>
      <c r="H22" s="48"/>
      <c r="I22" s="36">
        <f t="shared" si="9"/>
        <v>0</v>
      </c>
      <c r="J22" s="48"/>
      <c r="K22" s="36">
        <f t="shared" si="9"/>
        <v>0</v>
      </c>
      <c r="L22" s="48"/>
      <c r="M22" s="36">
        <f t="shared" si="0"/>
        <v>0</v>
      </c>
      <c r="N22" s="48"/>
      <c r="O22" s="36">
        <f t="shared" si="1"/>
        <v>0</v>
      </c>
      <c r="P22" s="48"/>
      <c r="Q22" s="36">
        <f t="shared" si="2"/>
        <v>0</v>
      </c>
      <c r="R22" s="38">
        <f t="shared" si="10"/>
        <v>9</v>
      </c>
      <c r="S22" s="39">
        <f t="shared" si="11"/>
        <v>16.2</v>
      </c>
      <c r="T22" s="48">
        <v>14</v>
      </c>
      <c r="U22" s="36">
        <f t="shared" si="12"/>
        <v>25.2</v>
      </c>
      <c r="V22" s="48"/>
      <c r="W22" s="36">
        <f t="shared" si="13"/>
        <v>0</v>
      </c>
      <c r="X22" s="48"/>
      <c r="Y22" s="36">
        <f t="shared" si="14"/>
        <v>0</v>
      </c>
      <c r="Z22" s="48"/>
      <c r="AA22" s="36">
        <f t="shared" si="14"/>
        <v>0</v>
      </c>
      <c r="AB22" s="48"/>
      <c r="AC22" s="36">
        <f t="shared" si="15"/>
        <v>0</v>
      </c>
      <c r="AD22" s="48"/>
      <c r="AE22" s="36">
        <f t="shared" si="3"/>
        <v>0</v>
      </c>
      <c r="AF22" s="48"/>
      <c r="AG22" s="36">
        <f t="shared" si="4"/>
        <v>0</v>
      </c>
      <c r="AH22" s="48"/>
      <c r="AI22" s="36">
        <f t="shared" si="16"/>
        <v>0</v>
      </c>
      <c r="AJ22" s="40">
        <f t="shared" si="17"/>
        <v>14</v>
      </c>
      <c r="AK22" s="41">
        <f t="shared" si="18"/>
        <v>25.2</v>
      </c>
      <c r="AL22" s="42">
        <f t="shared" si="5"/>
        <v>23</v>
      </c>
      <c r="AM22" s="43">
        <f t="shared" si="6"/>
        <v>41.4</v>
      </c>
      <c r="AN22" s="48"/>
      <c r="AO22" s="44">
        <f t="shared" si="19"/>
        <v>0</v>
      </c>
    </row>
    <row r="23" spans="1:41" s="45" customFormat="1" ht="15">
      <c r="A23" s="34">
        <v>8</v>
      </c>
      <c r="B23" s="121" t="s">
        <v>46</v>
      </c>
      <c r="C23" s="35">
        <f>VLOOKUP(A23,Tarife!$A$2:$F$23,$C$14+1,FALSE)</f>
        <v>2.2</v>
      </c>
      <c r="D23" s="34">
        <v>2</v>
      </c>
      <c r="E23" s="36">
        <f t="shared" si="7"/>
        <v>4.4</v>
      </c>
      <c r="F23" s="37">
        <v>7</v>
      </c>
      <c r="G23" s="36">
        <f t="shared" si="8"/>
        <v>15.400000000000002</v>
      </c>
      <c r="H23" s="37"/>
      <c r="I23" s="36">
        <f t="shared" si="9"/>
        <v>0</v>
      </c>
      <c r="J23" s="37"/>
      <c r="K23" s="36">
        <f t="shared" si="9"/>
        <v>0</v>
      </c>
      <c r="L23" s="37"/>
      <c r="M23" s="36">
        <f t="shared" si="0"/>
        <v>0</v>
      </c>
      <c r="N23" s="37"/>
      <c r="O23" s="36">
        <f t="shared" si="1"/>
        <v>0</v>
      </c>
      <c r="P23" s="37"/>
      <c r="Q23" s="36">
        <f t="shared" si="2"/>
        <v>0</v>
      </c>
      <c r="R23" s="38">
        <f t="shared" si="10"/>
        <v>9</v>
      </c>
      <c r="S23" s="39">
        <f t="shared" si="11"/>
        <v>19.800000000000004</v>
      </c>
      <c r="T23" s="37">
        <v>9</v>
      </c>
      <c r="U23" s="36">
        <f t="shared" si="12"/>
        <v>19.8</v>
      </c>
      <c r="V23" s="37">
        <v>3</v>
      </c>
      <c r="W23" s="36">
        <f t="shared" si="13"/>
        <v>6.6000000000000005</v>
      </c>
      <c r="X23" s="37"/>
      <c r="Y23" s="36">
        <f t="shared" si="14"/>
        <v>0</v>
      </c>
      <c r="Z23" s="37"/>
      <c r="AA23" s="36">
        <f t="shared" si="14"/>
        <v>0</v>
      </c>
      <c r="AB23" s="37"/>
      <c r="AC23" s="36">
        <f t="shared" si="15"/>
        <v>0</v>
      </c>
      <c r="AD23" s="37"/>
      <c r="AE23" s="36">
        <f t="shared" si="3"/>
        <v>0</v>
      </c>
      <c r="AF23" s="37"/>
      <c r="AG23" s="36">
        <f t="shared" si="4"/>
        <v>0</v>
      </c>
      <c r="AH23" s="37"/>
      <c r="AI23" s="36">
        <f t="shared" si="16"/>
        <v>0</v>
      </c>
      <c r="AJ23" s="40">
        <f t="shared" si="17"/>
        <v>12</v>
      </c>
      <c r="AK23" s="41">
        <f t="shared" si="18"/>
        <v>26.400000000000002</v>
      </c>
      <c r="AL23" s="42">
        <f t="shared" si="5"/>
        <v>21</v>
      </c>
      <c r="AM23" s="43">
        <f t="shared" si="6"/>
        <v>46.2</v>
      </c>
      <c r="AN23" s="37"/>
      <c r="AO23" s="44">
        <f t="shared" si="19"/>
        <v>0</v>
      </c>
    </row>
    <row r="24" spans="1:41" s="45" customFormat="1" ht="15">
      <c r="A24" s="46">
        <v>9</v>
      </c>
      <c r="B24" s="122" t="s">
        <v>47</v>
      </c>
      <c r="C24" s="47">
        <f>VLOOKUP(A24,Tarife!$A$2:$F$23,$C$14+1,FALSE)</f>
        <v>2.7</v>
      </c>
      <c r="D24" s="46">
        <v>1</v>
      </c>
      <c r="E24" s="36">
        <f t="shared" si="7"/>
        <v>2.7</v>
      </c>
      <c r="F24" s="48">
        <v>7</v>
      </c>
      <c r="G24" s="36">
        <f t="shared" si="8"/>
        <v>18.900000000000002</v>
      </c>
      <c r="H24" s="48"/>
      <c r="I24" s="36">
        <f t="shared" si="9"/>
        <v>0</v>
      </c>
      <c r="J24" s="48"/>
      <c r="K24" s="36">
        <f t="shared" si="9"/>
        <v>0</v>
      </c>
      <c r="L24" s="48"/>
      <c r="M24" s="36">
        <f t="shared" si="0"/>
        <v>0</v>
      </c>
      <c r="N24" s="48"/>
      <c r="O24" s="36">
        <f t="shared" si="1"/>
        <v>0</v>
      </c>
      <c r="P24" s="48"/>
      <c r="Q24" s="36">
        <f t="shared" si="2"/>
        <v>0</v>
      </c>
      <c r="R24" s="38">
        <f t="shared" si="10"/>
        <v>8</v>
      </c>
      <c r="S24" s="39">
        <f t="shared" si="11"/>
        <v>21.6</v>
      </c>
      <c r="T24" s="48">
        <v>7</v>
      </c>
      <c r="U24" s="36">
        <f t="shared" si="12"/>
        <v>18.900000000000002</v>
      </c>
      <c r="V24" s="48">
        <v>1</v>
      </c>
      <c r="W24" s="36">
        <f t="shared" si="13"/>
        <v>2.7</v>
      </c>
      <c r="X24" s="48"/>
      <c r="Y24" s="36">
        <f t="shared" si="14"/>
        <v>0</v>
      </c>
      <c r="Z24" s="48"/>
      <c r="AA24" s="36">
        <f t="shared" si="14"/>
        <v>0</v>
      </c>
      <c r="AB24" s="48"/>
      <c r="AC24" s="36">
        <f t="shared" si="15"/>
        <v>0</v>
      </c>
      <c r="AD24" s="48"/>
      <c r="AE24" s="36">
        <f t="shared" si="3"/>
        <v>0</v>
      </c>
      <c r="AF24" s="48"/>
      <c r="AG24" s="36">
        <f t="shared" si="4"/>
        <v>0</v>
      </c>
      <c r="AH24" s="48"/>
      <c r="AI24" s="36">
        <f t="shared" si="16"/>
        <v>0</v>
      </c>
      <c r="AJ24" s="40">
        <f t="shared" si="17"/>
        <v>8</v>
      </c>
      <c r="AK24" s="41">
        <f t="shared" si="18"/>
        <v>21.6</v>
      </c>
      <c r="AL24" s="42">
        <f t="shared" si="5"/>
        <v>16</v>
      </c>
      <c r="AM24" s="43">
        <f t="shared" si="6"/>
        <v>43.2</v>
      </c>
      <c r="AN24" s="48"/>
      <c r="AO24" s="44">
        <f t="shared" si="19"/>
        <v>0</v>
      </c>
    </row>
    <row r="25" spans="1:41" s="45" customFormat="1" ht="15">
      <c r="A25" s="34">
        <v>10</v>
      </c>
      <c r="B25" s="121" t="s">
        <v>48</v>
      </c>
      <c r="C25" s="35">
        <f>VLOOKUP(A25,Tarife!$A$2:$F$23,$C$14+1,FALSE)</f>
        <v>3.2</v>
      </c>
      <c r="D25" s="34">
        <v>2</v>
      </c>
      <c r="E25" s="36">
        <f t="shared" si="7"/>
        <v>6.4</v>
      </c>
      <c r="F25" s="37">
        <v>4</v>
      </c>
      <c r="G25" s="36">
        <f t="shared" si="8"/>
        <v>12.8</v>
      </c>
      <c r="H25" s="37"/>
      <c r="I25" s="36">
        <f t="shared" si="9"/>
        <v>0</v>
      </c>
      <c r="J25" s="37"/>
      <c r="K25" s="36">
        <f t="shared" si="9"/>
        <v>0</v>
      </c>
      <c r="L25" s="37"/>
      <c r="M25" s="36">
        <f t="shared" si="0"/>
        <v>0</v>
      </c>
      <c r="N25" s="37"/>
      <c r="O25" s="36">
        <f t="shared" si="1"/>
        <v>0</v>
      </c>
      <c r="P25" s="37"/>
      <c r="Q25" s="36">
        <f t="shared" si="2"/>
        <v>0</v>
      </c>
      <c r="R25" s="38">
        <f t="shared" si="10"/>
        <v>6</v>
      </c>
      <c r="S25" s="39">
        <f t="shared" si="11"/>
        <v>19.200000000000003</v>
      </c>
      <c r="T25" s="37">
        <v>5</v>
      </c>
      <c r="U25" s="36">
        <f t="shared" si="12"/>
        <v>16</v>
      </c>
      <c r="V25" s="37"/>
      <c r="W25" s="36">
        <f t="shared" si="13"/>
        <v>0</v>
      </c>
      <c r="X25" s="37"/>
      <c r="Y25" s="36">
        <f t="shared" si="14"/>
        <v>0</v>
      </c>
      <c r="Z25" s="37"/>
      <c r="AA25" s="36">
        <f t="shared" si="14"/>
        <v>0</v>
      </c>
      <c r="AB25" s="37"/>
      <c r="AC25" s="36">
        <f t="shared" si="15"/>
        <v>0</v>
      </c>
      <c r="AD25" s="37"/>
      <c r="AE25" s="36">
        <f t="shared" si="3"/>
        <v>0</v>
      </c>
      <c r="AF25" s="37"/>
      <c r="AG25" s="36">
        <f t="shared" si="4"/>
        <v>0</v>
      </c>
      <c r="AH25" s="37"/>
      <c r="AI25" s="36">
        <f t="shared" si="16"/>
        <v>0</v>
      </c>
      <c r="AJ25" s="40">
        <f t="shared" si="17"/>
        <v>5</v>
      </c>
      <c r="AK25" s="41">
        <f t="shared" si="18"/>
        <v>16</v>
      </c>
      <c r="AL25" s="42">
        <f t="shared" si="5"/>
        <v>11</v>
      </c>
      <c r="AM25" s="43">
        <f t="shared" si="6"/>
        <v>35.2</v>
      </c>
      <c r="AN25" s="37"/>
      <c r="AO25" s="44">
        <f t="shared" si="19"/>
        <v>0</v>
      </c>
    </row>
    <row r="26" spans="1:41" s="45" customFormat="1" ht="15">
      <c r="A26" s="46">
        <v>11</v>
      </c>
      <c r="B26" s="122" t="s">
        <v>49</v>
      </c>
      <c r="C26" s="47">
        <f>VLOOKUP(A26,Tarife!$A$2:$F$23,$C$14+1,FALSE)</f>
        <v>3.7</v>
      </c>
      <c r="D26" s="46">
        <v>2</v>
      </c>
      <c r="E26" s="36">
        <f t="shared" si="7"/>
        <v>7.4</v>
      </c>
      <c r="F26" s="48">
        <v>6</v>
      </c>
      <c r="G26" s="36">
        <f t="shared" si="8"/>
        <v>22.200000000000003</v>
      </c>
      <c r="H26" s="48"/>
      <c r="I26" s="36">
        <f t="shared" si="9"/>
        <v>0</v>
      </c>
      <c r="J26" s="48"/>
      <c r="K26" s="36">
        <f t="shared" si="9"/>
        <v>0</v>
      </c>
      <c r="L26" s="48"/>
      <c r="M26" s="36">
        <f t="shared" si="0"/>
        <v>0</v>
      </c>
      <c r="N26" s="48"/>
      <c r="O26" s="36">
        <f t="shared" si="1"/>
        <v>0</v>
      </c>
      <c r="P26" s="48"/>
      <c r="Q26" s="36">
        <f t="shared" si="2"/>
        <v>0</v>
      </c>
      <c r="R26" s="38">
        <f t="shared" si="10"/>
        <v>8</v>
      </c>
      <c r="S26" s="39">
        <f t="shared" si="11"/>
        <v>29.6</v>
      </c>
      <c r="T26" s="48">
        <v>3</v>
      </c>
      <c r="U26" s="36">
        <f t="shared" si="12"/>
        <v>11.100000000000001</v>
      </c>
      <c r="V26" s="48"/>
      <c r="W26" s="36">
        <f t="shared" si="13"/>
        <v>0</v>
      </c>
      <c r="X26" s="48"/>
      <c r="Y26" s="36">
        <f t="shared" si="14"/>
        <v>0</v>
      </c>
      <c r="Z26" s="48"/>
      <c r="AA26" s="36">
        <f t="shared" si="14"/>
        <v>0</v>
      </c>
      <c r="AB26" s="48"/>
      <c r="AC26" s="36">
        <f t="shared" si="15"/>
        <v>0</v>
      </c>
      <c r="AD26" s="48"/>
      <c r="AE26" s="36">
        <f t="shared" si="3"/>
        <v>0</v>
      </c>
      <c r="AF26" s="48"/>
      <c r="AG26" s="36">
        <f t="shared" si="4"/>
        <v>0</v>
      </c>
      <c r="AH26" s="48"/>
      <c r="AI26" s="36">
        <f t="shared" si="16"/>
        <v>0</v>
      </c>
      <c r="AJ26" s="40">
        <f t="shared" si="17"/>
        <v>3</v>
      </c>
      <c r="AK26" s="41">
        <f t="shared" si="18"/>
        <v>11.100000000000001</v>
      </c>
      <c r="AL26" s="42">
        <f t="shared" si="5"/>
        <v>11</v>
      </c>
      <c r="AM26" s="43">
        <f t="shared" si="6"/>
        <v>40.7</v>
      </c>
      <c r="AN26" s="48"/>
      <c r="AO26" s="44">
        <f t="shared" si="19"/>
        <v>0</v>
      </c>
    </row>
    <row r="27" spans="1:41" s="45" customFormat="1" ht="15">
      <c r="A27" s="34">
        <v>12</v>
      </c>
      <c r="B27" s="121" t="s">
        <v>50</v>
      </c>
      <c r="C27" s="35">
        <f>VLOOKUP(A27,Tarife!$A$2:$F$23,$C$14+1,FALSE)</f>
        <v>4.2</v>
      </c>
      <c r="D27" s="34">
        <v>1</v>
      </c>
      <c r="E27" s="36">
        <f t="shared" si="7"/>
        <v>4.2</v>
      </c>
      <c r="F27" s="37">
        <v>3</v>
      </c>
      <c r="G27" s="36">
        <f t="shared" si="8"/>
        <v>12.600000000000001</v>
      </c>
      <c r="H27" s="37"/>
      <c r="I27" s="36">
        <f t="shared" si="9"/>
        <v>0</v>
      </c>
      <c r="J27" s="37"/>
      <c r="K27" s="36">
        <f t="shared" si="9"/>
        <v>0</v>
      </c>
      <c r="L27" s="37"/>
      <c r="M27" s="36">
        <f t="shared" si="0"/>
        <v>0</v>
      </c>
      <c r="N27" s="37"/>
      <c r="O27" s="36">
        <f t="shared" si="1"/>
        <v>0</v>
      </c>
      <c r="P27" s="37"/>
      <c r="Q27" s="36">
        <f t="shared" si="2"/>
        <v>0</v>
      </c>
      <c r="R27" s="38">
        <f t="shared" si="10"/>
        <v>4</v>
      </c>
      <c r="S27" s="39">
        <f t="shared" si="11"/>
        <v>16.8</v>
      </c>
      <c r="T27" s="37">
        <v>2</v>
      </c>
      <c r="U27" s="36">
        <f t="shared" si="12"/>
        <v>8.4</v>
      </c>
      <c r="V27" s="37"/>
      <c r="W27" s="36">
        <f t="shared" si="13"/>
        <v>0</v>
      </c>
      <c r="X27" s="37"/>
      <c r="Y27" s="36">
        <f t="shared" si="14"/>
        <v>0</v>
      </c>
      <c r="Z27" s="37"/>
      <c r="AA27" s="36">
        <f t="shared" si="14"/>
        <v>0</v>
      </c>
      <c r="AB27" s="37"/>
      <c r="AC27" s="36">
        <f t="shared" si="15"/>
        <v>0</v>
      </c>
      <c r="AD27" s="37"/>
      <c r="AE27" s="36">
        <f t="shared" si="3"/>
        <v>0</v>
      </c>
      <c r="AF27" s="37"/>
      <c r="AG27" s="36">
        <f t="shared" si="4"/>
        <v>0</v>
      </c>
      <c r="AH27" s="37"/>
      <c r="AI27" s="36">
        <f t="shared" si="16"/>
        <v>0</v>
      </c>
      <c r="AJ27" s="40">
        <f t="shared" si="17"/>
        <v>2</v>
      </c>
      <c r="AK27" s="41">
        <f t="shared" si="18"/>
        <v>8.4</v>
      </c>
      <c r="AL27" s="42">
        <f t="shared" si="5"/>
        <v>6</v>
      </c>
      <c r="AM27" s="43">
        <f t="shared" si="6"/>
        <v>25.200000000000003</v>
      </c>
      <c r="AN27" s="37"/>
      <c r="AO27" s="44">
        <f t="shared" si="19"/>
        <v>0</v>
      </c>
    </row>
    <row r="28" spans="1:41" s="45" customFormat="1" ht="15">
      <c r="A28" s="46">
        <v>13</v>
      </c>
      <c r="B28" s="122" t="s">
        <v>51</v>
      </c>
      <c r="C28" s="47">
        <f>VLOOKUP(A28,Tarife!$A$2:$F$23,$C$14+1,FALSE)</f>
        <v>4.8</v>
      </c>
      <c r="D28" s="46"/>
      <c r="E28" s="36">
        <f t="shared" si="7"/>
        <v>0</v>
      </c>
      <c r="F28" s="48">
        <v>2</v>
      </c>
      <c r="G28" s="36">
        <f t="shared" si="8"/>
        <v>9.6</v>
      </c>
      <c r="H28" s="48"/>
      <c r="I28" s="36">
        <f t="shared" si="9"/>
        <v>0</v>
      </c>
      <c r="J28" s="48"/>
      <c r="K28" s="36">
        <f t="shared" si="9"/>
        <v>0</v>
      </c>
      <c r="L28" s="48"/>
      <c r="M28" s="36">
        <f t="shared" si="0"/>
        <v>0</v>
      </c>
      <c r="N28" s="48"/>
      <c r="O28" s="36">
        <f t="shared" si="1"/>
        <v>0</v>
      </c>
      <c r="P28" s="48"/>
      <c r="Q28" s="36">
        <f t="shared" si="2"/>
        <v>0</v>
      </c>
      <c r="R28" s="38">
        <f t="shared" si="10"/>
        <v>2</v>
      </c>
      <c r="S28" s="39">
        <f t="shared" si="11"/>
        <v>9.6</v>
      </c>
      <c r="T28" s="48"/>
      <c r="U28" s="36">
        <f t="shared" si="12"/>
        <v>0</v>
      </c>
      <c r="V28" s="48"/>
      <c r="W28" s="36">
        <f t="shared" si="13"/>
        <v>0</v>
      </c>
      <c r="X28" s="48"/>
      <c r="Y28" s="36">
        <f t="shared" si="14"/>
        <v>0</v>
      </c>
      <c r="Z28" s="48"/>
      <c r="AA28" s="36">
        <f t="shared" si="14"/>
        <v>0</v>
      </c>
      <c r="AB28" s="48"/>
      <c r="AC28" s="36">
        <f t="shared" si="15"/>
        <v>0</v>
      </c>
      <c r="AD28" s="48"/>
      <c r="AE28" s="36">
        <f t="shared" si="3"/>
        <v>0</v>
      </c>
      <c r="AF28" s="48"/>
      <c r="AG28" s="36">
        <f t="shared" si="4"/>
        <v>0</v>
      </c>
      <c r="AH28" s="48"/>
      <c r="AI28" s="36">
        <f t="shared" si="16"/>
        <v>0</v>
      </c>
      <c r="AJ28" s="40">
        <f t="shared" si="17"/>
        <v>0</v>
      </c>
      <c r="AK28" s="41">
        <f t="shared" si="18"/>
        <v>0</v>
      </c>
      <c r="AL28" s="42">
        <f t="shared" si="5"/>
        <v>2</v>
      </c>
      <c r="AM28" s="43">
        <f t="shared" si="6"/>
        <v>9.6</v>
      </c>
      <c r="AN28" s="48"/>
      <c r="AO28" s="44">
        <f t="shared" si="19"/>
        <v>0</v>
      </c>
    </row>
    <row r="29" spans="1:41" s="45" customFormat="1" ht="15">
      <c r="A29" s="34">
        <v>14</v>
      </c>
      <c r="B29" s="121" t="s">
        <v>52</v>
      </c>
      <c r="C29" s="35">
        <f>VLOOKUP(A29,Tarife!$A$2:$F$23,$C$14+1,FALSE)</f>
        <v>5.4</v>
      </c>
      <c r="D29" s="34"/>
      <c r="E29" s="36">
        <f t="shared" si="7"/>
        <v>0</v>
      </c>
      <c r="F29" s="37">
        <v>2</v>
      </c>
      <c r="G29" s="36">
        <f t="shared" si="8"/>
        <v>10.8</v>
      </c>
      <c r="H29" s="37"/>
      <c r="I29" s="36">
        <f t="shared" si="9"/>
        <v>0</v>
      </c>
      <c r="J29" s="37"/>
      <c r="K29" s="36">
        <f t="shared" si="9"/>
        <v>0</v>
      </c>
      <c r="L29" s="37"/>
      <c r="M29" s="36">
        <f t="shared" si="0"/>
        <v>0</v>
      </c>
      <c r="N29" s="37"/>
      <c r="O29" s="36">
        <f t="shared" si="1"/>
        <v>0</v>
      </c>
      <c r="P29" s="37"/>
      <c r="Q29" s="36">
        <f t="shared" si="2"/>
        <v>0</v>
      </c>
      <c r="R29" s="38">
        <f t="shared" si="10"/>
        <v>2</v>
      </c>
      <c r="S29" s="39">
        <f t="shared" si="11"/>
        <v>10.8</v>
      </c>
      <c r="T29" s="37"/>
      <c r="U29" s="36">
        <f t="shared" si="12"/>
        <v>0</v>
      </c>
      <c r="V29" s="37"/>
      <c r="W29" s="36">
        <f t="shared" si="13"/>
        <v>0</v>
      </c>
      <c r="X29" s="37"/>
      <c r="Y29" s="36">
        <f t="shared" si="14"/>
        <v>0</v>
      </c>
      <c r="Z29" s="37"/>
      <c r="AA29" s="36">
        <f t="shared" si="14"/>
        <v>0</v>
      </c>
      <c r="AB29" s="37"/>
      <c r="AC29" s="36">
        <f t="shared" si="15"/>
        <v>0</v>
      </c>
      <c r="AD29" s="37"/>
      <c r="AE29" s="36">
        <f t="shared" si="3"/>
        <v>0</v>
      </c>
      <c r="AF29" s="37"/>
      <c r="AG29" s="36">
        <f t="shared" si="4"/>
        <v>0</v>
      </c>
      <c r="AH29" s="37"/>
      <c r="AI29" s="36">
        <f t="shared" si="16"/>
        <v>0</v>
      </c>
      <c r="AJ29" s="40">
        <f t="shared" si="17"/>
        <v>0</v>
      </c>
      <c r="AK29" s="41">
        <f t="shared" si="18"/>
        <v>0</v>
      </c>
      <c r="AL29" s="42">
        <f t="shared" si="5"/>
        <v>2</v>
      </c>
      <c r="AM29" s="43">
        <f t="shared" si="6"/>
        <v>10.8</v>
      </c>
      <c r="AN29" s="37"/>
      <c r="AO29" s="44">
        <f t="shared" si="19"/>
        <v>0</v>
      </c>
    </row>
    <row r="30" spans="1:41" s="45" customFormat="1" ht="15">
      <c r="A30" s="46">
        <v>15</v>
      </c>
      <c r="B30" s="122" t="s">
        <v>53</v>
      </c>
      <c r="C30" s="47">
        <f>VLOOKUP(A30,Tarife!$A$2:$F$23,$C$14+1,FALSE)</f>
        <v>6</v>
      </c>
      <c r="D30" s="46"/>
      <c r="E30" s="36">
        <f t="shared" si="7"/>
        <v>0</v>
      </c>
      <c r="F30" s="48"/>
      <c r="G30" s="36">
        <f t="shared" si="8"/>
        <v>0</v>
      </c>
      <c r="H30" s="48"/>
      <c r="I30" s="36">
        <f t="shared" si="9"/>
        <v>0</v>
      </c>
      <c r="J30" s="48"/>
      <c r="K30" s="36">
        <f t="shared" si="9"/>
        <v>0</v>
      </c>
      <c r="L30" s="48"/>
      <c r="M30" s="36">
        <f t="shared" si="0"/>
        <v>0</v>
      </c>
      <c r="N30" s="48"/>
      <c r="O30" s="36">
        <f t="shared" si="1"/>
        <v>0</v>
      </c>
      <c r="P30" s="48"/>
      <c r="Q30" s="36">
        <f t="shared" si="2"/>
        <v>0</v>
      </c>
      <c r="R30" s="38">
        <f t="shared" si="10"/>
        <v>0</v>
      </c>
      <c r="S30" s="39">
        <f t="shared" si="11"/>
        <v>0</v>
      </c>
      <c r="T30" s="48">
        <v>1</v>
      </c>
      <c r="U30" s="36">
        <f t="shared" si="12"/>
        <v>6</v>
      </c>
      <c r="V30" s="48"/>
      <c r="W30" s="36">
        <f>$C30*V30</f>
        <v>0</v>
      </c>
      <c r="X30" s="48"/>
      <c r="Y30" s="36">
        <f t="shared" si="14"/>
        <v>0</v>
      </c>
      <c r="Z30" s="48"/>
      <c r="AA30" s="36">
        <f t="shared" si="14"/>
        <v>0</v>
      </c>
      <c r="AB30" s="48"/>
      <c r="AC30" s="36">
        <f t="shared" si="15"/>
        <v>0</v>
      </c>
      <c r="AD30" s="48"/>
      <c r="AE30" s="36">
        <f t="shared" si="3"/>
        <v>0</v>
      </c>
      <c r="AF30" s="48"/>
      <c r="AG30" s="36">
        <f t="shared" si="4"/>
        <v>0</v>
      </c>
      <c r="AH30" s="48"/>
      <c r="AI30" s="36">
        <f t="shared" si="16"/>
        <v>0</v>
      </c>
      <c r="AJ30" s="40">
        <f t="shared" si="17"/>
        <v>1</v>
      </c>
      <c r="AK30" s="41">
        <f t="shared" si="18"/>
        <v>6</v>
      </c>
      <c r="AL30" s="42">
        <f t="shared" si="5"/>
        <v>1</v>
      </c>
      <c r="AM30" s="43">
        <f t="shared" si="6"/>
        <v>6</v>
      </c>
      <c r="AN30" s="48"/>
      <c r="AO30" s="44">
        <f t="shared" si="19"/>
        <v>0</v>
      </c>
    </row>
    <row r="31" spans="1:41" s="45" customFormat="1" ht="15">
      <c r="A31" s="34">
        <v>16</v>
      </c>
      <c r="B31" s="121" t="s">
        <v>54</v>
      </c>
      <c r="C31" s="35">
        <f>VLOOKUP(A31,Tarife!$A$2:$F$23,$C$14+1,FALSE)</f>
        <v>6.6</v>
      </c>
      <c r="D31" s="34"/>
      <c r="E31" s="36">
        <f t="shared" si="7"/>
        <v>0</v>
      </c>
      <c r="F31" s="37"/>
      <c r="G31" s="36">
        <f t="shared" si="8"/>
        <v>0</v>
      </c>
      <c r="H31" s="37"/>
      <c r="I31" s="36">
        <f t="shared" si="9"/>
        <v>0</v>
      </c>
      <c r="J31" s="37"/>
      <c r="K31" s="36">
        <f t="shared" si="9"/>
        <v>0</v>
      </c>
      <c r="L31" s="37"/>
      <c r="M31" s="36">
        <f t="shared" si="0"/>
        <v>0</v>
      </c>
      <c r="N31" s="37"/>
      <c r="O31" s="36">
        <f t="shared" si="1"/>
        <v>0</v>
      </c>
      <c r="P31" s="37"/>
      <c r="Q31" s="36">
        <f t="shared" si="2"/>
        <v>0</v>
      </c>
      <c r="R31" s="38">
        <f t="shared" si="10"/>
        <v>0</v>
      </c>
      <c r="S31" s="39">
        <f t="shared" si="11"/>
        <v>0</v>
      </c>
      <c r="T31" s="37"/>
      <c r="U31" s="36">
        <f t="shared" si="12"/>
        <v>0</v>
      </c>
      <c r="V31" s="37"/>
      <c r="W31" s="36">
        <f t="shared" si="13"/>
        <v>0</v>
      </c>
      <c r="X31" s="37"/>
      <c r="Y31" s="36">
        <f t="shared" si="14"/>
        <v>0</v>
      </c>
      <c r="Z31" s="37"/>
      <c r="AA31" s="36">
        <f t="shared" si="14"/>
        <v>0</v>
      </c>
      <c r="AB31" s="37"/>
      <c r="AC31" s="36">
        <f t="shared" si="15"/>
        <v>0</v>
      </c>
      <c r="AD31" s="37"/>
      <c r="AE31" s="36">
        <f t="shared" si="3"/>
        <v>0</v>
      </c>
      <c r="AF31" s="37"/>
      <c r="AG31" s="36">
        <f t="shared" si="4"/>
        <v>0</v>
      </c>
      <c r="AH31" s="37"/>
      <c r="AI31" s="36">
        <f t="shared" si="16"/>
        <v>0</v>
      </c>
      <c r="AJ31" s="40">
        <f t="shared" si="17"/>
        <v>0</v>
      </c>
      <c r="AK31" s="41">
        <f t="shared" si="18"/>
        <v>0</v>
      </c>
      <c r="AL31" s="42">
        <f t="shared" si="5"/>
        <v>0</v>
      </c>
      <c r="AM31" s="43">
        <f t="shared" si="6"/>
        <v>0</v>
      </c>
      <c r="AN31" s="37"/>
      <c r="AO31" s="44">
        <f t="shared" si="19"/>
        <v>0</v>
      </c>
    </row>
    <row r="32" spans="1:41" s="45" customFormat="1" ht="15">
      <c r="A32" s="46">
        <v>17</v>
      </c>
      <c r="B32" s="122" t="s">
        <v>55</v>
      </c>
      <c r="C32" s="47">
        <f>VLOOKUP(A32,Tarife!$A$2:$F$23,$C$14+1,FALSE)</f>
        <v>7.4</v>
      </c>
      <c r="D32" s="46"/>
      <c r="E32" s="36">
        <f t="shared" si="7"/>
        <v>0</v>
      </c>
      <c r="F32" s="48"/>
      <c r="G32" s="36">
        <f t="shared" si="8"/>
        <v>0</v>
      </c>
      <c r="H32" s="48"/>
      <c r="I32" s="36">
        <f t="shared" si="9"/>
        <v>0</v>
      </c>
      <c r="J32" s="48"/>
      <c r="K32" s="36">
        <f t="shared" si="9"/>
        <v>0</v>
      </c>
      <c r="L32" s="48"/>
      <c r="M32" s="36">
        <f t="shared" si="0"/>
        <v>0</v>
      </c>
      <c r="N32" s="48"/>
      <c r="O32" s="36">
        <f t="shared" si="1"/>
        <v>0</v>
      </c>
      <c r="P32" s="48"/>
      <c r="Q32" s="36">
        <f t="shared" si="2"/>
        <v>0</v>
      </c>
      <c r="R32" s="38">
        <f t="shared" si="10"/>
        <v>0</v>
      </c>
      <c r="S32" s="39">
        <f t="shared" si="11"/>
        <v>0</v>
      </c>
      <c r="T32" s="48"/>
      <c r="U32" s="36">
        <f t="shared" si="12"/>
        <v>0</v>
      </c>
      <c r="V32" s="48"/>
      <c r="W32" s="36">
        <f t="shared" si="13"/>
        <v>0</v>
      </c>
      <c r="X32" s="48"/>
      <c r="Y32" s="36">
        <f t="shared" si="14"/>
        <v>0</v>
      </c>
      <c r="Z32" s="48"/>
      <c r="AA32" s="36">
        <f t="shared" si="14"/>
        <v>0</v>
      </c>
      <c r="AB32" s="48"/>
      <c r="AC32" s="36">
        <f t="shared" si="15"/>
        <v>0</v>
      </c>
      <c r="AD32" s="48"/>
      <c r="AE32" s="36">
        <f t="shared" si="3"/>
        <v>0</v>
      </c>
      <c r="AF32" s="48"/>
      <c r="AG32" s="36">
        <f t="shared" si="4"/>
        <v>0</v>
      </c>
      <c r="AH32" s="48"/>
      <c r="AI32" s="36">
        <f t="shared" si="16"/>
        <v>0</v>
      </c>
      <c r="AJ32" s="40">
        <f t="shared" si="17"/>
        <v>0</v>
      </c>
      <c r="AK32" s="41">
        <f t="shared" si="18"/>
        <v>0</v>
      </c>
      <c r="AL32" s="42">
        <f t="shared" si="5"/>
        <v>0</v>
      </c>
      <c r="AM32" s="43">
        <f t="shared" si="6"/>
        <v>0</v>
      </c>
      <c r="AN32" s="48"/>
      <c r="AO32" s="44">
        <f t="shared" si="19"/>
        <v>0</v>
      </c>
    </row>
    <row r="33" spans="1:41" s="45" customFormat="1" ht="15">
      <c r="A33" s="34">
        <v>18</v>
      </c>
      <c r="B33" s="121" t="s">
        <v>56</v>
      </c>
      <c r="C33" s="35">
        <f>VLOOKUP(A33,Tarife!$A$2:$F$23,$C$14+1,FALSE)</f>
        <v>8.2</v>
      </c>
      <c r="D33" s="34"/>
      <c r="E33" s="36">
        <f t="shared" si="7"/>
        <v>0</v>
      </c>
      <c r="F33" s="37"/>
      <c r="G33" s="36">
        <f t="shared" si="8"/>
        <v>0</v>
      </c>
      <c r="H33" s="37"/>
      <c r="I33" s="36">
        <f t="shared" si="9"/>
        <v>0</v>
      </c>
      <c r="J33" s="37"/>
      <c r="K33" s="36">
        <f t="shared" si="9"/>
        <v>0</v>
      </c>
      <c r="L33" s="37"/>
      <c r="M33" s="36">
        <f t="shared" si="0"/>
        <v>0</v>
      </c>
      <c r="N33" s="37"/>
      <c r="O33" s="36">
        <f t="shared" si="1"/>
        <v>0</v>
      </c>
      <c r="P33" s="37"/>
      <c r="Q33" s="36">
        <f t="shared" si="2"/>
        <v>0</v>
      </c>
      <c r="R33" s="38">
        <f t="shared" si="10"/>
        <v>0</v>
      </c>
      <c r="S33" s="39">
        <f t="shared" si="11"/>
        <v>0</v>
      </c>
      <c r="T33" s="37"/>
      <c r="U33" s="36">
        <f t="shared" si="12"/>
        <v>0</v>
      </c>
      <c r="V33" s="37"/>
      <c r="W33" s="36">
        <f t="shared" si="13"/>
        <v>0</v>
      </c>
      <c r="X33" s="37"/>
      <c r="Y33" s="36">
        <f t="shared" si="14"/>
        <v>0</v>
      </c>
      <c r="Z33" s="37"/>
      <c r="AA33" s="36">
        <f t="shared" si="14"/>
        <v>0</v>
      </c>
      <c r="AB33" s="37"/>
      <c r="AC33" s="36">
        <f t="shared" si="15"/>
        <v>0</v>
      </c>
      <c r="AD33" s="37"/>
      <c r="AE33" s="36">
        <f t="shared" si="3"/>
        <v>0</v>
      </c>
      <c r="AF33" s="37"/>
      <c r="AG33" s="36">
        <f t="shared" si="4"/>
        <v>0</v>
      </c>
      <c r="AH33" s="37"/>
      <c r="AI33" s="36">
        <f t="shared" si="16"/>
        <v>0</v>
      </c>
      <c r="AJ33" s="40">
        <f t="shared" si="17"/>
        <v>0</v>
      </c>
      <c r="AK33" s="41">
        <f t="shared" si="18"/>
        <v>0</v>
      </c>
      <c r="AL33" s="42">
        <f t="shared" si="5"/>
        <v>0</v>
      </c>
      <c r="AM33" s="43">
        <f t="shared" si="6"/>
        <v>0</v>
      </c>
      <c r="AN33" s="37"/>
      <c r="AO33" s="44">
        <f t="shared" si="19"/>
        <v>0</v>
      </c>
    </row>
    <row r="34" spans="1:41" s="45" customFormat="1" ht="15">
      <c r="A34" s="46">
        <v>19</v>
      </c>
      <c r="B34" s="122" t="s">
        <v>57</v>
      </c>
      <c r="C34" s="47">
        <f>VLOOKUP(A34,Tarife!$A$2:$F$23,$C$14+1,FALSE)</f>
        <v>9</v>
      </c>
      <c r="D34" s="46"/>
      <c r="E34" s="36">
        <f t="shared" si="7"/>
        <v>0</v>
      </c>
      <c r="F34" s="48"/>
      <c r="G34" s="36">
        <f t="shared" si="8"/>
        <v>0</v>
      </c>
      <c r="H34" s="48"/>
      <c r="I34" s="36">
        <f t="shared" si="9"/>
        <v>0</v>
      </c>
      <c r="J34" s="48"/>
      <c r="K34" s="36">
        <f t="shared" si="9"/>
        <v>0</v>
      </c>
      <c r="L34" s="48"/>
      <c r="M34" s="36">
        <f t="shared" si="0"/>
        <v>0</v>
      </c>
      <c r="N34" s="48"/>
      <c r="O34" s="36">
        <f t="shared" si="1"/>
        <v>0</v>
      </c>
      <c r="P34" s="48"/>
      <c r="Q34" s="36">
        <f t="shared" si="2"/>
        <v>0</v>
      </c>
      <c r="R34" s="38">
        <f t="shared" si="10"/>
        <v>0</v>
      </c>
      <c r="S34" s="39">
        <f t="shared" si="11"/>
        <v>0</v>
      </c>
      <c r="T34" s="48"/>
      <c r="U34" s="36">
        <f>$C34*T34</f>
        <v>0</v>
      </c>
      <c r="V34" s="48"/>
      <c r="W34" s="36">
        <f t="shared" si="13"/>
        <v>0</v>
      </c>
      <c r="X34" s="48"/>
      <c r="Y34" s="36">
        <f>$C34*X34</f>
        <v>0</v>
      </c>
      <c r="Z34" s="48"/>
      <c r="AA34" s="36">
        <f>$C34*Z34</f>
        <v>0</v>
      </c>
      <c r="AB34" s="48"/>
      <c r="AC34" s="36">
        <f t="shared" si="15"/>
        <v>0</v>
      </c>
      <c r="AD34" s="48"/>
      <c r="AE34" s="36">
        <f t="shared" si="3"/>
        <v>0</v>
      </c>
      <c r="AF34" s="48"/>
      <c r="AG34" s="36">
        <f t="shared" si="4"/>
        <v>0</v>
      </c>
      <c r="AH34" s="48"/>
      <c r="AI34" s="36">
        <f t="shared" si="16"/>
        <v>0</v>
      </c>
      <c r="AJ34" s="40">
        <f t="shared" si="17"/>
        <v>0</v>
      </c>
      <c r="AK34" s="41">
        <f t="shared" si="18"/>
        <v>0</v>
      </c>
      <c r="AL34" s="42">
        <f t="shared" si="5"/>
        <v>0</v>
      </c>
      <c r="AM34" s="43">
        <f t="shared" si="6"/>
        <v>0</v>
      </c>
      <c r="AN34" s="48"/>
      <c r="AO34" s="44">
        <f t="shared" si="19"/>
        <v>0</v>
      </c>
    </row>
    <row r="35" spans="1:41" s="45" customFormat="1" ht="15">
      <c r="A35" s="34">
        <v>20</v>
      </c>
      <c r="B35" s="121" t="s">
        <v>58</v>
      </c>
      <c r="C35" s="35">
        <f>VLOOKUP(A35,Tarife!$A$2:$F$23,$C$14+1,FALSE)</f>
        <v>9.8</v>
      </c>
      <c r="D35" s="49"/>
      <c r="E35" s="36">
        <f t="shared" si="7"/>
        <v>0</v>
      </c>
      <c r="F35" s="50"/>
      <c r="G35" s="36">
        <f t="shared" si="8"/>
        <v>0</v>
      </c>
      <c r="H35" s="50"/>
      <c r="I35" s="36">
        <f t="shared" si="9"/>
        <v>0</v>
      </c>
      <c r="J35" s="50"/>
      <c r="K35" s="36">
        <f t="shared" si="9"/>
        <v>0</v>
      </c>
      <c r="L35" s="50"/>
      <c r="M35" s="36">
        <f t="shared" si="0"/>
        <v>0</v>
      </c>
      <c r="N35" s="50"/>
      <c r="O35" s="36">
        <f t="shared" si="1"/>
        <v>0</v>
      </c>
      <c r="P35" s="50"/>
      <c r="Q35" s="36">
        <f t="shared" si="2"/>
        <v>0</v>
      </c>
      <c r="R35" s="38">
        <f t="shared" si="10"/>
        <v>0</v>
      </c>
      <c r="S35" s="39">
        <f t="shared" si="11"/>
        <v>0</v>
      </c>
      <c r="T35" s="50"/>
      <c r="U35" s="36">
        <f>$C35*T35</f>
        <v>0</v>
      </c>
      <c r="V35" s="50"/>
      <c r="W35" s="36">
        <f t="shared" si="13"/>
        <v>0</v>
      </c>
      <c r="X35" s="50"/>
      <c r="Y35" s="36">
        <f>$C35*X35</f>
        <v>0</v>
      </c>
      <c r="Z35" s="50"/>
      <c r="AA35" s="36">
        <f>$C35*Z35</f>
        <v>0</v>
      </c>
      <c r="AB35" s="50"/>
      <c r="AC35" s="36">
        <f t="shared" si="15"/>
        <v>0</v>
      </c>
      <c r="AD35" s="50"/>
      <c r="AE35" s="36">
        <f t="shared" si="3"/>
        <v>0</v>
      </c>
      <c r="AF35" s="50"/>
      <c r="AG35" s="36">
        <f t="shared" si="4"/>
        <v>0</v>
      </c>
      <c r="AH35" s="50"/>
      <c r="AI35" s="36">
        <f t="shared" si="16"/>
        <v>0</v>
      </c>
      <c r="AJ35" s="40">
        <f t="shared" si="17"/>
        <v>0</v>
      </c>
      <c r="AK35" s="41">
        <f t="shared" si="18"/>
        <v>0</v>
      </c>
      <c r="AL35" s="42">
        <f t="shared" si="5"/>
        <v>0</v>
      </c>
      <c r="AM35" s="43">
        <f t="shared" si="6"/>
        <v>0</v>
      </c>
      <c r="AN35" s="50"/>
      <c r="AO35" s="44">
        <f t="shared" si="19"/>
        <v>0</v>
      </c>
    </row>
    <row r="36" spans="1:41" s="45" customFormat="1" ht="15.75" thickBot="1">
      <c r="A36" s="51">
        <v>21</v>
      </c>
      <c r="B36" s="123" t="s">
        <v>59</v>
      </c>
      <c r="C36" s="54">
        <f>VLOOKUP(A36,Tarife!$A$2:$F$23,$C$14+1,FALSE)</f>
        <v>10.6</v>
      </c>
      <c r="D36" s="51"/>
      <c r="E36" s="55">
        <f t="shared" si="7"/>
        <v>0</v>
      </c>
      <c r="F36" s="52"/>
      <c r="G36" s="56">
        <f t="shared" si="8"/>
        <v>0</v>
      </c>
      <c r="H36" s="52"/>
      <c r="I36" s="56">
        <f>$C36*H36</f>
        <v>0</v>
      </c>
      <c r="J36" s="52"/>
      <c r="K36" s="56">
        <f>$C36*J36</f>
        <v>0</v>
      </c>
      <c r="L36" s="52"/>
      <c r="M36" s="56">
        <f t="shared" si="0"/>
        <v>0</v>
      </c>
      <c r="N36" s="52"/>
      <c r="O36" s="56">
        <f t="shared" si="1"/>
        <v>0</v>
      </c>
      <c r="P36" s="52"/>
      <c r="Q36" s="56">
        <f t="shared" si="2"/>
        <v>0</v>
      </c>
      <c r="R36" s="57">
        <f t="shared" si="10"/>
        <v>0</v>
      </c>
      <c r="S36" s="58">
        <f t="shared" si="11"/>
        <v>0</v>
      </c>
      <c r="T36" s="52"/>
      <c r="U36" s="56">
        <f>$C36*T36</f>
        <v>0</v>
      </c>
      <c r="V36" s="52"/>
      <c r="W36" s="56">
        <f t="shared" si="13"/>
        <v>0</v>
      </c>
      <c r="X36" s="52"/>
      <c r="Y36" s="56">
        <f>$C36*X36</f>
        <v>0</v>
      </c>
      <c r="Z36" s="52"/>
      <c r="AA36" s="56">
        <f>$C36*Z36</f>
        <v>0</v>
      </c>
      <c r="AB36" s="52"/>
      <c r="AC36" s="56">
        <f t="shared" si="15"/>
        <v>0</v>
      </c>
      <c r="AD36" s="52"/>
      <c r="AE36" s="56">
        <f t="shared" si="3"/>
        <v>0</v>
      </c>
      <c r="AF36" s="52"/>
      <c r="AG36" s="56">
        <f t="shared" si="4"/>
        <v>0</v>
      </c>
      <c r="AH36" s="52"/>
      <c r="AI36" s="56">
        <f t="shared" si="16"/>
        <v>0</v>
      </c>
      <c r="AJ36" s="40">
        <f t="shared" si="17"/>
        <v>0</v>
      </c>
      <c r="AK36" s="59">
        <f>SUM(U36,W36,Y36,AA36,AE36,AG36,AI36)</f>
        <v>0</v>
      </c>
      <c r="AL36" s="60">
        <f t="shared" si="5"/>
        <v>0</v>
      </c>
      <c r="AM36" s="61">
        <f t="shared" si="6"/>
        <v>0</v>
      </c>
      <c r="AN36" s="52"/>
      <c r="AO36" s="62">
        <f t="shared" si="19"/>
        <v>0</v>
      </c>
    </row>
    <row r="37" spans="1:42" s="45" customFormat="1" ht="27.75" customHeight="1">
      <c r="A37" s="66" t="s">
        <v>34</v>
      </c>
      <c r="B37" s="124"/>
      <c r="C37" s="71"/>
      <c r="D37" s="69">
        <f aca="true" t="shared" si="20" ref="D37:I37">SUM(D15:D36)</f>
        <v>46</v>
      </c>
      <c r="E37" s="67">
        <f t="shared" si="20"/>
        <v>47.650000000000006</v>
      </c>
      <c r="F37" s="67">
        <f t="shared" si="20"/>
        <v>128</v>
      </c>
      <c r="G37" s="67">
        <f t="shared" si="20"/>
        <v>150.50000000000003</v>
      </c>
      <c r="H37" s="67">
        <f t="shared" si="20"/>
        <v>0</v>
      </c>
      <c r="I37" s="67">
        <f t="shared" si="20"/>
        <v>0</v>
      </c>
      <c r="J37" s="67">
        <f aca="true" t="shared" si="21" ref="J37:R37">SUM(J15:J36)</f>
        <v>0</v>
      </c>
      <c r="K37" s="67">
        <f t="shared" si="21"/>
        <v>0</v>
      </c>
      <c r="L37" s="67">
        <f t="shared" si="21"/>
        <v>0</v>
      </c>
      <c r="M37" s="67">
        <f t="shared" si="21"/>
        <v>0</v>
      </c>
      <c r="N37" s="67">
        <f t="shared" si="21"/>
        <v>0</v>
      </c>
      <c r="O37" s="67">
        <f t="shared" si="21"/>
        <v>0</v>
      </c>
      <c r="P37" s="67">
        <f t="shared" si="21"/>
        <v>0</v>
      </c>
      <c r="Q37" s="100">
        <f t="shared" si="21"/>
        <v>0</v>
      </c>
      <c r="R37" s="102">
        <f t="shared" si="21"/>
        <v>174</v>
      </c>
      <c r="S37" s="103">
        <f aca="true" t="shared" si="22" ref="S37:Y37">SUM(S15:S36)</f>
        <v>198.15000000000003</v>
      </c>
      <c r="T37" s="69">
        <f t="shared" si="22"/>
        <v>149</v>
      </c>
      <c r="U37" s="67">
        <f t="shared" si="22"/>
        <v>167.75</v>
      </c>
      <c r="V37" s="67">
        <f t="shared" si="22"/>
        <v>38</v>
      </c>
      <c r="W37" s="67">
        <f t="shared" si="22"/>
        <v>30.549999999999997</v>
      </c>
      <c r="X37" s="67">
        <f t="shared" si="22"/>
        <v>44</v>
      </c>
      <c r="Y37" s="67">
        <f t="shared" si="22"/>
        <v>11.85</v>
      </c>
      <c r="Z37" s="67">
        <f aca="true" t="shared" si="23" ref="Z37:AG37">SUM(Z15:Z36)</f>
        <v>4</v>
      </c>
      <c r="AA37" s="67">
        <f t="shared" si="23"/>
        <v>0.8</v>
      </c>
      <c r="AB37" s="67">
        <f>SUM(AB15:AB36)</f>
        <v>7</v>
      </c>
      <c r="AC37" s="100">
        <f>SUM(AC15:AC36)</f>
        <v>3.15</v>
      </c>
      <c r="AD37" s="67">
        <f t="shared" si="23"/>
        <v>1</v>
      </c>
      <c r="AE37" s="67">
        <f t="shared" si="23"/>
        <v>0.25</v>
      </c>
      <c r="AF37" s="67">
        <f t="shared" si="23"/>
        <v>4</v>
      </c>
      <c r="AG37" s="67">
        <f t="shared" si="23"/>
        <v>1.05</v>
      </c>
      <c r="AH37" s="67">
        <f aca="true" t="shared" si="24" ref="AH37:AO37">SUM(AH15:AH36)</f>
        <v>3</v>
      </c>
      <c r="AI37" s="100">
        <f t="shared" si="24"/>
        <v>1.3499999999999999</v>
      </c>
      <c r="AJ37" s="106">
        <f t="shared" si="24"/>
        <v>250</v>
      </c>
      <c r="AK37" s="112">
        <f t="shared" si="24"/>
        <v>213.6</v>
      </c>
      <c r="AL37" s="115">
        <f t="shared" si="24"/>
        <v>424</v>
      </c>
      <c r="AM37" s="107">
        <f t="shared" si="24"/>
        <v>411.75</v>
      </c>
      <c r="AN37" s="69">
        <f t="shared" si="24"/>
        <v>0</v>
      </c>
      <c r="AO37" s="68">
        <f t="shared" si="24"/>
        <v>0</v>
      </c>
      <c r="AP37" s="53"/>
    </row>
    <row r="38" spans="1:42" s="45" customFormat="1" ht="15.75">
      <c r="A38" s="97" t="s">
        <v>35</v>
      </c>
      <c r="B38" s="125"/>
      <c r="C38" s="44"/>
      <c r="D38" s="99">
        <f>D37/$E11</f>
        <v>30.666666666666668</v>
      </c>
      <c r="E38" s="99">
        <f aca="true" t="shared" si="25" ref="E38:P38">E37/$E11</f>
        <v>31.76666666666667</v>
      </c>
      <c r="F38" s="99">
        <f t="shared" si="25"/>
        <v>85.33333333333333</v>
      </c>
      <c r="G38" s="99">
        <f t="shared" si="25"/>
        <v>100.33333333333336</v>
      </c>
      <c r="H38" s="99">
        <f t="shared" si="25"/>
        <v>0</v>
      </c>
      <c r="I38" s="99">
        <f t="shared" si="25"/>
        <v>0</v>
      </c>
      <c r="J38" s="99">
        <f t="shared" si="25"/>
        <v>0</v>
      </c>
      <c r="K38" s="99">
        <f t="shared" si="25"/>
        <v>0</v>
      </c>
      <c r="L38" s="99">
        <f t="shared" si="25"/>
        <v>0</v>
      </c>
      <c r="M38" s="99">
        <f t="shared" si="25"/>
        <v>0</v>
      </c>
      <c r="N38" s="99">
        <f t="shared" si="25"/>
        <v>0</v>
      </c>
      <c r="O38" s="99">
        <f t="shared" si="25"/>
        <v>0</v>
      </c>
      <c r="P38" s="99">
        <f t="shared" si="25"/>
        <v>0</v>
      </c>
      <c r="Q38" s="99">
        <f aca="true" t="shared" si="26" ref="Q38:AO38">Q37/$E11</f>
        <v>0</v>
      </c>
      <c r="R38" s="104">
        <f t="shared" si="26"/>
        <v>116</v>
      </c>
      <c r="S38" s="98">
        <f t="shared" si="26"/>
        <v>132.10000000000002</v>
      </c>
      <c r="T38" s="99">
        <f t="shared" si="26"/>
        <v>99.33333333333333</v>
      </c>
      <c r="U38" s="99">
        <f t="shared" si="26"/>
        <v>111.83333333333333</v>
      </c>
      <c r="V38" s="99">
        <f t="shared" si="26"/>
        <v>25.333333333333332</v>
      </c>
      <c r="W38" s="99">
        <f t="shared" si="26"/>
        <v>20.366666666666664</v>
      </c>
      <c r="X38" s="99">
        <f t="shared" si="26"/>
        <v>29.333333333333332</v>
      </c>
      <c r="Y38" s="99">
        <f t="shared" si="26"/>
        <v>7.8999999999999995</v>
      </c>
      <c r="Z38" s="99">
        <f t="shared" si="26"/>
        <v>2.6666666666666665</v>
      </c>
      <c r="AA38" s="99">
        <f t="shared" si="26"/>
        <v>0.5333333333333333</v>
      </c>
      <c r="AB38" s="99">
        <f>AB37/$E11</f>
        <v>4.666666666666667</v>
      </c>
      <c r="AC38" s="99">
        <f>AC37/$E11</f>
        <v>2.1</v>
      </c>
      <c r="AD38" s="99">
        <f t="shared" si="26"/>
        <v>0.6666666666666666</v>
      </c>
      <c r="AE38" s="99">
        <f t="shared" si="26"/>
        <v>0.16666666666666666</v>
      </c>
      <c r="AF38" s="99">
        <f t="shared" si="26"/>
        <v>2.6666666666666665</v>
      </c>
      <c r="AG38" s="99">
        <f t="shared" si="26"/>
        <v>0.7000000000000001</v>
      </c>
      <c r="AH38" s="99">
        <f t="shared" si="26"/>
        <v>2</v>
      </c>
      <c r="AI38" s="99">
        <f t="shared" si="26"/>
        <v>0.8999999999999999</v>
      </c>
      <c r="AJ38" s="108">
        <f t="shared" si="26"/>
        <v>166.66666666666666</v>
      </c>
      <c r="AK38" s="113">
        <f t="shared" si="26"/>
        <v>142.4</v>
      </c>
      <c r="AL38" s="116">
        <f t="shared" si="26"/>
        <v>282.6666666666667</v>
      </c>
      <c r="AM38" s="109">
        <f t="shared" si="26"/>
        <v>274.5</v>
      </c>
      <c r="AN38" s="99">
        <f t="shared" si="26"/>
        <v>0</v>
      </c>
      <c r="AO38" s="98">
        <f t="shared" si="26"/>
        <v>0</v>
      </c>
      <c r="AP38" s="53"/>
    </row>
    <row r="39" spans="1:42" s="45" customFormat="1" ht="16.5" thickBot="1">
      <c r="A39" s="63" t="s">
        <v>33</v>
      </c>
      <c r="B39" s="126"/>
      <c r="C39" s="72"/>
      <c r="D39" s="70">
        <f>(D37/$AL37)*100</f>
        <v>10.849056603773585</v>
      </c>
      <c r="E39" s="64">
        <f>(E37/$AM37)*100</f>
        <v>11.5725561627201</v>
      </c>
      <c r="F39" s="64">
        <f>(F37/$AL37)*100</f>
        <v>30.18867924528302</v>
      </c>
      <c r="G39" s="64">
        <f>(G37/$AM37)*100</f>
        <v>36.55130540376443</v>
      </c>
      <c r="H39" s="64">
        <f>(H37/$AL37)*100</f>
        <v>0</v>
      </c>
      <c r="I39" s="64">
        <f>(I37/$AM37)*100</f>
        <v>0</v>
      </c>
      <c r="J39" s="64">
        <f>(J37/$AL37)*100</f>
        <v>0</v>
      </c>
      <c r="K39" s="64">
        <f>(K37/$AM37)*100</f>
        <v>0</v>
      </c>
      <c r="L39" s="64">
        <f>(L37/$AL37)*100</f>
        <v>0</v>
      </c>
      <c r="M39" s="64">
        <f>(M37/$AM37)*100</f>
        <v>0</v>
      </c>
      <c r="N39" s="64">
        <f>(N37/$AL37)*100</f>
        <v>0</v>
      </c>
      <c r="O39" s="64">
        <f>(O37/$AM37)*100</f>
        <v>0</v>
      </c>
      <c r="P39" s="64">
        <f>(P37/$AL37)*100</f>
        <v>0</v>
      </c>
      <c r="Q39" s="101">
        <f>(Q37/$AM37)*100</f>
        <v>0</v>
      </c>
      <c r="R39" s="105">
        <f>(R37/$AL37)*100</f>
        <v>41.0377358490566</v>
      </c>
      <c r="S39" s="65">
        <f>(S37/$AM37)*100</f>
        <v>48.12386156648453</v>
      </c>
      <c r="T39" s="70">
        <f>(T37/$AL37)*100</f>
        <v>35.14150943396226</v>
      </c>
      <c r="U39" s="64">
        <f>(U37/$AM37)*100</f>
        <v>40.74074074074074</v>
      </c>
      <c r="V39" s="64">
        <f>(V37/$AL37)*100</f>
        <v>8.962264150943396</v>
      </c>
      <c r="W39" s="64">
        <f>(W37/$AM37)*100</f>
        <v>7.419550698239222</v>
      </c>
      <c r="X39" s="64">
        <f>(X37/$AL37)*100</f>
        <v>10.377358490566039</v>
      </c>
      <c r="Y39" s="64">
        <f>(Y37/$AM37)*100</f>
        <v>2.877959927140255</v>
      </c>
      <c r="Z39" s="64">
        <f>(Z37/$AL37)*100</f>
        <v>0.9433962264150944</v>
      </c>
      <c r="AA39" s="64">
        <f>(AA37/$AM37)*100</f>
        <v>0.19429265330904677</v>
      </c>
      <c r="AB39" s="64">
        <f>(AB37/$AL37)*100</f>
        <v>1.650943396226415</v>
      </c>
      <c r="AC39" s="101">
        <f>(AC37/$AM37)*100</f>
        <v>0.7650273224043715</v>
      </c>
      <c r="AD39" s="64">
        <f>(AD37/$AL37)*100</f>
        <v>0.2358490566037736</v>
      </c>
      <c r="AE39" s="64">
        <f>(AE37/$AM37)*100</f>
        <v>0.060716454159077116</v>
      </c>
      <c r="AF39" s="64">
        <f>(AF37/$AL37)*100</f>
        <v>0.9433962264150944</v>
      </c>
      <c r="AG39" s="64">
        <f>(AG37/$AM37)*100</f>
        <v>0.2550091074681239</v>
      </c>
      <c r="AH39" s="64">
        <f>(AH37/$AL37)*100</f>
        <v>0.7075471698113208</v>
      </c>
      <c r="AI39" s="101">
        <f>(AI37/$AM37)*100</f>
        <v>0.32786885245901637</v>
      </c>
      <c r="AJ39" s="110">
        <f>(AJ37/$AL37)*100</f>
        <v>58.9622641509434</v>
      </c>
      <c r="AK39" s="114">
        <f>(AK37/$AM37)*100</f>
        <v>51.876138433515486</v>
      </c>
      <c r="AL39" s="117">
        <f>(AL37/$AL37)*100</f>
        <v>100</v>
      </c>
      <c r="AM39" s="111">
        <f>(AM37/$AM37)*100</f>
        <v>100</v>
      </c>
      <c r="AN39" s="70">
        <f>(AN37/$AL37)*100</f>
        <v>0</v>
      </c>
      <c r="AO39" s="65">
        <f>(AO37/$AM37)*100</f>
        <v>0</v>
      </c>
      <c r="AP39" s="53"/>
    </row>
    <row r="40" spans="3:42" ht="15"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136"/>
      <c r="S40" s="136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5"/>
      <c r="AM40" s="4"/>
      <c r="AN40" s="5"/>
      <c r="AO40" s="4"/>
      <c r="AP40" s="3"/>
    </row>
    <row r="41" spans="1:42" ht="15">
      <c r="A41" s="3"/>
      <c r="B41" s="3"/>
      <c r="C41" s="4"/>
      <c r="D41" s="5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  <c r="P41" s="5"/>
      <c r="Q41" s="4"/>
      <c r="R41" s="5"/>
      <c r="S41" s="4"/>
      <c r="T41" s="5"/>
      <c r="U41" s="4"/>
      <c r="V41" s="5"/>
      <c r="W41" s="4"/>
      <c r="X41" s="5"/>
      <c r="Y41" s="4"/>
      <c r="Z41" s="5"/>
      <c r="AA41" s="4"/>
      <c r="AB41" s="5"/>
      <c r="AC41" s="4"/>
      <c r="AD41" s="5"/>
      <c r="AE41" s="4"/>
      <c r="AF41" s="5"/>
      <c r="AG41" s="4"/>
      <c r="AH41" s="5"/>
      <c r="AI41" s="4"/>
      <c r="AJ41" s="5"/>
      <c r="AK41" s="4"/>
      <c r="AL41" s="5"/>
      <c r="AM41" s="4"/>
      <c r="AN41" s="5"/>
      <c r="AO41" s="4"/>
      <c r="AP41" s="3"/>
    </row>
    <row r="42" spans="1:42" ht="15">
      <c r="A42" s="3"/>
      <c r="B42" s="3"/>
      <c r="C42" s="4"/>
      <c r="D42" s="5"/>
      <c r="E42" s="4"/>
      <c r="F42" s="5"/>
      <c r="G42" s="4"/>
      <c r="H42" s="5"/>
      <c r="I42" s="4"/>
      <c r="J42" s="5"/>
      <c r="K42" s="4"/>
      <c r="L42" s="5"/>
      <c r="M42" s="4"/>
      <c r="N42" s="5"/>
      <c r="O42" s="4"/>
      <c r="P42" s="5"/>
      <c r="Q42" s="4"/>
      <c r="R42" s="5"/>
      <c r="S42" s="4"/>
      <c r="T42" s="5"/>
      <c r="U42" s="4"/>
      <c r="V42" s="5"/>
      <c r="W42" s="4"/>
      <c r="X42" s="5"/>
      <c r="Y42" s="4"/>
      <c r="Z42" s="5"/>
      <c r="AA42" s="4"/>
      <c r="AB42" s="5"/>
      <c r="AC42" s="4"/>
      <c r="AD42" s="5"/>
      <c r="AE42" s="4"/>
      <c r="AF42" s="5"/>
      <c r="AG42" s="4"/>
      <c r="AH42" s="5"/>
      <c r="AI42" s="4"/>
      <c r="AJ42" s="5"/>
      <c r="AK42" s="4"/>
      <c r="AL42" s="5"/>
      <c r="AM42" s="4"/>
      <c r="AN42" s="5"/>
      <c r="AO42" s="4"/>
      <c r="AP42" s="3"/>
    </row>
  </sheetData>
  <sheetProtection/>
  <mergeCells count="2">
    <mergeCell ref="R7:S7"/>
    <mergeCell ref="R40:S40"/>
  </mergeCells>
  <printOptions horizontalCentered="1"/>
  <pageMargins left="0.15748031496062992" right="0.15748031496062992" top="0.8267716535433072" bottom="0.5118110236220472" header="0.31496062992125984" footer="0.2755905511811024"/>
  <pageSetup fitToHeight="1" fitToWidth="1" horizontalDpi="600" verticalDpi="600" orientation="landscape" paperSize="9" scale="63" r:id="rId1"/>
  <headerFooter alignWithMargins="0">
    <oddFooter>&amp;L&amp;F</oddFooter>
  </headerFooter>
  <rowBreaks count="1" manualBreakCount="1">
    <brk id="39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8"/>
  <sheetViews>
    <sheetView showGridLines="0" tabSelected="1" workbookViewId="0" topLeftCell="A1">
      <selection activeCell="A218" sqref="A218:IV218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29" t="s">
        <v>32</v>
      </c>
    </row>
    <row r="3" spans="2:6" ht="15.75">
      <c r="B3" s="27" t="str">
        <f>Vorratsherhebung!A3</f>
        <v>Waldname:</v>
      </c>
      <c r="C3" s="76" t="str">
        <f>Vorratsherhebung!R3</f>
        <v>Rickebach</v>
      </c>
      <c r="D3" s="95"/>
      <c r="E3" s="27" t="str">
        <f>Vorratsherhebung!V3</f>
        <v>Gemeinde: </v>
      </c>
      <c r="F3" s="94" t="str">
        <f>Vorratsherhebung!X3</f>
        <v>Menznau</v>
      </c>
    </row>
    <row r="4" spans="2:6" ht="15">
      <c r="B4" s="1"/>
      <c r="C4" s="1"/>
      <c r="D4" s="1"/>
      <c r="E4" s="7"/>
      <c r="F4" s="2"/>
    </row>
    <row r="5" spans="2:6" ht="15.75">
      <c r="B5" s="27" t="str">
        <f>Vorratsherhebung!A5</f>
        <v>Bemerkung:</v>
      </c>
      <c r="C5" s="76" t="str">
        <f>Vorratsherhebung!R5</f>
        <v>Vollkluppierung Weiserfläche 09</v>
      </c>
      <c r="D5" s="76"/>
      <c r="E5" s="75"/>
      <c r="F5" s="73"/>
    </row>
    <row r="6" spans="2:6" ht="15.75">
      <c r="B6" s="27"/>
      <c r="C6" s="30"/>
      <c r="D6" s="30"/>
      <c r="E6" s="7"/>
      <c r="F6" s="2"/>
    </row>
    <row r="7" spans="2:6" ht="15.75">
      <c r="B7" s="27" t="str">
        <f>Vorratsherhebung!A7</f>
        <v>Datum:</v>
      </c>
      <c r="C7" s="77">
        <f>Vorratsherhebung!R7</f>
        <v>40323</v>
      </c>
      <c r="D7" s="96"/>
      <c r="E7" s="7"/>
      <c r="F7" s="2"/>
    </row>
    <row r="8" spans="2:6" ht="15.75">
      <c r="B8" s="27" t="str">
        <f>Vorratsherhebung!A8</f>
        <v>Name(n):</v>
      </c>
      <c r="C8" s="74" t="str">
        <f>Vorratsherhebung!R8</f>
        <v>Michiel Fehr</v>
      </c>
      <c r="D8" s="74"/>
      <c r="E8" s="75"/>
      <c r="F8" s="73"/>
    </row>
    <row r="11" ht="15">
      <c r="B11" s="86" t="s">
        <v>31</v>
      </c>
    </row>
    <row r="80" ht="15">
      <c r="B80" s="86"/>
    </row>
    <row r="89" ht="18">
      <c r="B89" s="29"/>
    </row>
    <row r="149" ht="15">
      <c r="B149" s="86"/>
    </row>
    <row r="218" ht="15">
      <c r="B218" s="86"/>
    </row>
  </sheetData>
  <printOptions/>
  <pageMargins left="0.7874015748031497" right="0.5905511811023623" top="0.984251968503937" bottom="0.5905511811023623" header="0.5118110236220472" footer="0.5118110236220472"/>
  <pageSetup fitToHeight="0" fitToWidth="1" orientation="portrait" paperSize="9" scale="73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48" sqref="D48"/>
    </sheetView>
  </sheetViews>
  <sheetFormatPr defaultColWidth="11.421875" defaultRowHeight="12.75"/>
  <cols>
    <col min="1" max="1" width="7.8515625" style="0" customWidth="1"/>
  </cols>
  <sheetData>
    <row r="1" spans="1:6" ht="12.75">
      <c r="A1" s="16" t="s">
        <v>0</v>
      </c>
      <c r="B1" s="17" t="s">
        <v>14</v>
      </c>
      <c r="C1" s="17" t="s">
        <v>15</v>
      </c>
      <c r="D1" s="17" t="s">
        <v>16</v>
      </c>
      <c r="E1" s="18" t="s">
        <v>17</v>
      </c>
      <c r="F1" s="18" t="s">
        <v>18</v>
      </c>
    </row>
    <row r="2" spans="1:6" ht="12.75">
      <c r="A2" s="13">
        <v>0</v>
      </c>
      <c r="B2" s="19">
        <v>0.2</v>
      </c>
      <c r="C2" s="19">
        <v>0.15</v>
      </c>
      <c r="D2" s="19">
        <v>0.1</v>
      </c>
      <c r="E2" s="19">
        <v>0.05</v>
      </c>
      <c r="F2" s="19">
        <v>0.05</v>
      </c>
    </row>
    <row r="3" spans="1:6" ht="12.75">
      <c r="A3" s="13">
        <v>1</v>
      </c>
      <c r="B3" s="14">
        <v>0.35</v>
      </c>
      <c r="C3" s="14">
        <v>0.25</v>
      </c>
      <c r="D3" s="14">
        <v>0.2</v>
      </c>
      <c r="E3" s="15">
        <v>0.15</v>
      </c>
      <c r="F3" s="15">
        <v>0.1</v>
      </c>
    </row>
    <row r="4" spans="1:6" ht="12.75">
      <c r="A4" s="13">
        <v>2</v>
      </c>
      <c r="B4" s="14">
        <v>0.5</v>
      </c>
      <c r="C4" s="14">
        <v>0.4</v>
      </c>
      <c r="D4" s="14">
        <v>0.3</v>
      </c>
      <c r="E4" s="15">
        <v>0.25</v>
      </c>
      <c r="F4" s="15">
        <v>0.2</v>
      </c>
    </row>
    <row r="5" spans="1:6" ht="12.75">
      <c r="A5" s="13">
        <v>3</v>
      </c>
      <c r="B5" s="14">
        <v>0.7</v>
      </c>
      <c r="C5" s="14">
        <v>0.6</v>
      </c>
      <c r="D5" s="14">
        <v>0.5</v>
      </c>
      <c r="E5" s="15">
        <v>0.35</v>
      </c>
      <c r="F5" s="15">
        <v>0.3</v>
      </c>
    </row>
    <row r="6" spans="1:6" ht="12.75">
      <c r="A6" s="13">
        <v>4</v>
      </c>
      <c r="B6" s="14">
        <v>1</v>
      </c>
      <c r="C6" s="14">
        <v>0.85</v>
      </c>
      <c r="D6" s="14">
        <v>0.7</v>
      </c>
      <c r="E6" s="15">
        <v>0.55</v>
      </c>
      <c r="F6" s="15">
        <v>0.4</v>
      </c>
    </row>
    <row r="7" spans="1:6" ht="12.75">
      <c r="A7" s="13">
        <v>5</v>
      </c>
      <c r="B7" s="14">
        <v>1.3</v>
      </c>
      <c r="C7" s="14">
        <v>1.15</v>
      </c>
      <c r="D7" s="14">
        <v>0.9</v>
      </c>
      <c r="E7" s="15">
        <v>0.75</v>
      </c>
      <c r="F7" s="15">
        <v>0.6</v>
      </c>
    </row>
    <row r="8" spans="1:6" ht="12.75">
      <c r="A8" s="13">
        <v>6</v>
      </c>
      <c r="B8" s="14">
        <v>1.6</v>
      </c>
      <c r="C8" s="14">
        <v>1.45</v>
      </c>
      <c r="D8" s="14">
        <v>1.2</v>
      </c>
      <c r="E8" s="15">
        <v>1</v>
      </c>
      <c r="F8" s="15">
        <v>0.8</v>
      </c>
    </row>
    <row r="9" spans="1:6" ht="12.75">
      <c r="A9" s="13">
        <v>7</v>
      </c>
      <c r="B9" s="14">
        <v>2</v>
      </c>
      <c r="C9" s="14">
        <v>1.8</v>
      </c>
      <c r="D9" s="14">
        <v>1.5</v>
      </c>
      <c r="E9" s="15">
        <v>1.3</v>
      </c>
      <c r="F9" s="15">
        <v>1</v>
      </c>
    </row>
    <row r="10" spans="1:6" ht="12.75">
      <c r="A10" s="13">
        <v>8</v>
      </c>
      <c r="B10" s="14">
        <v>2.5</v>
      </c>
      <c r="C10" s="14">
        <v>2.2</v>
      </c>
      <c r="D10" s="14">
        <v>1.9</v>
      </c>
      <c r="E10" s="15">
        <v>1.6</v>
      </c>
      <c r="F10" s="15">
        <v>1.2</v>
      </c>
    </row>
    <row r="11" spans="1:6" ht="12.75">
      <c r="A11" s="13">
        <v>9</v>
      </c>
      <c r="B11" s="14">
        <v>3</v>
      </c>
      <c r="C11" s="14">
        <v>2.7</v>
      </c>
      <c r="D11" s="14">
        <v>2.3</v>
      </c>
      <c r="E11" s="15">
        <v>1.9</v>
      </c>
      <c r="F11" s="15">
        <v>1.45</v>
      </c>
    </row>
    <row r="12" spans="1:6" ht="12.75">
      <c r="A12" s="13">
        <v>10</v>
      </c>
      <c r="B12" s="14">
        <v>3.5</v>
      </c>
      <c r="C12" s="14">
        <v>3.2</v>
      </c>
      <c r="D12" s="14">
        <v>2.75</v>
      </c>
      <c r="E12" s="15">
        <v>2.3</v>
      </c>
      <c r="F12" s="15">
        <v>1.75</v>
      </c>
    </row>
    <row r="13" spans="1:6" ht="12.75">
      <c r="A13" s="13">
        <v>11</v>
      </c>
      <c r="B13" s="14">
        <v>4.1</v>
      </c>
      <c r="C13" s="14">
        <v>3.7</v>
      </c>
      <c r="D13" s="14">
        <v>3.25</v>
      </c>
      <c r="E13" s="15">
        <v>2.7</v>
      </c>
      <c r="F13" s="15">
        <v>2.05</v>
      </c>
    </row>
    <row r="14" spans="1:6" ht="12.75">
      <c r="A14" s="13">
        <v>12</v>
      </c>
      <c r="B14" s="14">
        <v>4.7</v>
      </c>
      <c r="C14" s="14">
        <v>4.2</v>
      </c>
      <c r="D14" s="14">
        <v>3.75</v>
      </c>
      <c r="E14" s="15">
        <v>3.1</v>
      </c>
      <c r="F14" s="15">
        <v>2.35</v>
      </c>
    </row>
    <row r="15" spans="1:6" ht="12.75">
      <c r="A15" s="13">
        <v>13</v>
      </c>
      <c r="B15" s="14">
        <v>5.3</v>
      </c>
      <c r="C15" s="14">
        <v>4.8</v>
      </c>
      <c r="D15" s="14">
        <v>4.25</v>
      </c>
      <c r="E15" s="15">
        <v>3.5</v>
      </c>
      <c r="F15" s="15">
        <v>2.7</v>
      </c>
    </row>
    <row r="16" spans="1:6" ht="12.75">
      <c r="A16" s="13">
        <v>14</v>
      </c>
      <c r="B16" s="14">
        <v>6.1</v>
      </c>
      <c r="C16" s="14">
        <v>5.4</v>
      </c>
      <c r="D16" s="14">
        <v>4.75</v>
      </c>
      <c r="E16" s="15">
        <v>4</v>
      </c>
      <c r="F16" s="15">
        <v>3.1</v>
      </c>
    </row>
    <row r="17" spans="1:6" ht="12.75">
      <c r="A17" s="13">
        <v>15</v>
      </c>
      <c r="B17" s="14">
        <v>6.9</v>
      </c>
      <c r="C17" s="14">
        <v>6</v>
      </c>
      <c r="D17" s="14">
        <v>5.25</v>
      </c>
      <c r="E17" s="15">
        <v>4.5</v>
      </c>
      <c r="F17" s="15">
        <v>3.5</v>
      </c>
    </row>
    <row r="18" spans="1:6" ht="12.75">
      <c r="A18" s="13">
        <v>16</v>
      </c>
      <c r="B18" s="14">
        <v>7.7</v>
      </c>
      <c r="C18" s="14">
        <v>6.6</v>
      </c>
      <c r="D18" s="14">
        <v>5.8</v>
      </c>
      <c r="E18" s="15">
        <v>5</v>
      </c>
      <c r="F18" s="15">
        <v>3.9</v>
      </c>
    </row>
    <row r="19" spans="1:6" ht="12.75">
      <c r="A19" s="13">
        <v>17</v>
      </c>
      <c r="B19" s="14">
        <v>8.5</v>
      </c>
      <c r="C19" s="14">
        <v>7.4</v>
      </c>
      <c r="D19" s="14">
        <v>6.4</v>
      </c>
      <c r="E19" s="15">
        <v>5.5</v>
      </c>
      <c r="F19" s="15">
        <v>4.3</v>
      </c>
    </row>
    <row r="20" spans="1:6" ht="12.75">
      <c r="A20" s="13">
        <v>18</v>
      </c>
      <c r="B20" s="14">
        <v>9.4</v>
      </c>
      <c r="C20" s="14">
        <v>8.2</v>
      </c>
      <c r="D20" s="14">
        <v>7</v>
      </c>
      <c r="E20" s="15">
        <v>6.1</v>
      </c>
      <c r="F20" s="15">
        <v>4.8</v>
      </c>
    </row>
    <row r="21" spans="1:6" ht="12.75">
      <c r="A21" s="13">
        <v>19</v>
      </c>
      <c r="B21" s="14">
        <v>10.4</v>
      </c>
      <c r="C21" s="14">
        <v>9</v>
      </c>
      <c r="D21" s="14">
        <v>7.6</v>
      </c>
      <c r="E21" s="15">
        <v>6.7</v>
      </c>
      <c r="F21" s="15">
        <v>5.4</v>
      </c>
    </row>
    <row r="22" spans="1:6" ht="12.75">
      <c r="A22" s="13">
        <v>20</v>
      </c>
      <c r="B22" s="14">
        <v>11.4</v>
      </c>
      <c r="C22" s="14">
        <v>9.8</v>
      </c>
      <c r="D22" s="14">
        <v>8.3</v>
      </c>
      <c r="E22" s="15">
        <v>7.3</v>
      </c>
      <c r="F22" s="15">
        <v>6</v>
      </c>
    </row>
    <row r="23" spans="1:6" ht="12.75">
      <c r="A23" s="13">
        <v>21</v>
      </c>
      <c r="B23" s="14">
        <v>12.4</v>
      </c>
      <c r="C23" s="14">
        <v>10.6</v>
      </c>
      <c r="D23" s="14">
        <v>9.1</v>
      </c>
      <c r="E23" s="15">
        <v>7.9</v>
      </c>
      <c r="F23" s="15">
        <v>6.6</v>
      </c>
    </row>
    <row r="26" spans="1:3" ht="12.75">
      <c r="A26" s="20" t="s">
        <v>20</v>
      </c>
      <c r="B26" s="20"/>
      <c r="C26" s="2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Michiel Fehr</cp:lastModifiedBy>
  <cp:lastPrinted>2010-10-08T14:59:14Z</cp:lastPrinted>
  <dcterms:created xsi:type="dcterms:W3CDTF">2007-12-12T09:11:16Z</dcterms:created>
  <dcterms:modified xsi:type="dcterms:W3CDTF">2010-10-11T06:43:26Z</dcterms:modified>
  <cp:category/>
  <cp:version/>
  <cp:contentType/>
  <cp:contentStatus/>
</cp:coreProperties>
</file>