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\Mandat-JLG\VD-25_Planzanard-Caudreys_031-2\Controle_2024\"/>
    </mc:Choice>
  </mc:AlternateContent>
  <xr:revisionPtr revIDLastSave="0" documentId="13_ncr:1_{75544C73-1CB3-4F49-9FCD-DD9FA7F57ED4}" xr6:coauthVersionLast="47" xr6:coauthVersionMax="47" xr10:uidLastSave="{00000000-0000-0000-0000-000000000000}"/>
  <bookViews>
    <workbookView xWindow="53880" yWindow="-165" windowWidth="29040" windowHeight="15840" xr2:uid="{F5AF8166-C36D-8F43-A718-C991CCD96BC1}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6" l="1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C49" i="5" l="1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P54" i="2"/>
  <c r="P55" i="2" s="1"/>
  <c r="Q54" i="2"/>
  <c r="Q55" i="2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C38" i="6" l="1"/>
  <c r="K38" i="6"/>
  <c r="S38" i="6"/>
  <c r="N38" i="6"/>
  <c r="Q38" i="6"/>
  <c r="D38" i="6"/>
  <c r="L38" i="6"/>
  <c r="F38" i="6"/>
  <c r="O38" i="6"/>
  <c r="I38" i="6"/>
  <c r="E38" i="6"/>
  <c r="M38" i="6"/>
  <c r="P38" i="6"/>
  <c r="R38" i="6"/>
  <c r="G38" i="6"/>
  <c r="H38" i="6"/>
  <c r="J38" i="6"/>
  <c r="J37" i="6"/>
  <c r="D37" i="6"/>
  <c r="L37" i="6"/>
  <c r="N37" i="6"/>
  <c r="G37" i="6"/>
  <c r="E37" i="6"/>
  <c r="M37" i="6"/>
  <c r="F37" i="6"/>
  <c r="O37" i="6"/>
  <c r="K37" i="6"/>
  <c r="S37" i="6"/>
  <c r="H37" i="6"/>
  <c r="P37" i="6"/>
  <c r="I37" i="6"/>
  <c r="Q37" i="6"/>
  <c r="R37" i="6"/>
  <c r="C37" i="6"/>
  <c r="J36" i="6"/>
  <c r="R36" i="6"/>
  <c r="N36" i="6"/>
  <c r="C36" i="6"/>
  <c r="K36" i="6"/>
  <c r="S36" i="6"/>
  <c r="F36" i="6"/>
  <c r="D36" i="6"/>
  <c r="L36" i="6"/>
  <c r="G36" i="6"/>
  <c r="E36" i="6"/>
  <c r="M36" i="6"/>
  <c r="O36" i="6"/>
  <c r="H36" i="6"/>
  <c r="P36" i="6"/>
  <c r="I36" i="6"/>
  <c r="Q36" i="6"/>
  <c r="J35" i="6"/>
  <c r="R35" i="6"/>
  <c r="G35" i="6"/>
  <c r="Q35" i="6"/>
  <c r="C35" i="6"/>
  <c r="K35" i="6"/>
  <c r="S35" i="6"/>
  <c r="I35" i="6"/>
  <c r="D35" i="6"/>
  <c r="L35" i="6"/>
  <c r="E35" i="6"/>
  <c r="M35" i="6"/>
  <c r="N35" i="6"/>
  <c r="F35" i="6"/>
  <c r="P35" i="6"/>
  <c r="O35" i="6"/>
  <c r="H35" i="6"/>
  <c r="G39" i="6"/>
  <c r="O39" i="6"/>
  <c r="H39" i="6"/>
  <c r="P39" i="6"/>
  <c r="I39" i="6"/>
  <c r="Q39" i="6"/>
  <c r="J39" i="6"/>
  <c r="R39" i="6"/>
  <c r="C39" i="6"/>
  <c r="K39" i="6"/>
  <c r="S39" i="6"/>
  <c r="L39" i="6"/>
  <c r="E39" i="6"/>
  <c r="N39" i="6"/>
  <c r="D39" i="6"/>
  <c r="M39" i="6"/>
  <c r="F39" i="6"/>
  <c r="J34" i="6"/>
  <c r="R34" i="6"/>
  <c r="C34" i="6"/>
  <c r="K34" i="6"/>
  <c r="S34" i="6"/>
  <c r="D34" i="6"/>
  <c r="L34" i="6"/>
  <c r="N34" i="6"/>
  <c r="G34" i="6"/>
  <c r="E34" i="6"/>
  <c r="M34" i="6"/>
  <c r="F34" i="6"/>
  <c r="O34" i="6"/>
  <c r="H34" i="6"/>
  <c r="P34" i="6"/>
  <c r="Q34" i="6"/>
  <c r="I34" i="6"/>
  <c r="J33" i="6"/>
  <c r="R33" i="6"/>
  <c r="Q33" i="6"/>
  <c r="C33" i="6"/>
  <c r="K33" i="6"/>
  <c r="S33" i="6"/>
  <c r="I33" i="6"/>
  <c r="D33" i="6"/>
  <c r="L33" i="6"/>
  <c r="E33" i="6"/>
  <c r="M33" i="6"/>
  <c r="F33" i="6"/>
  <c r="N33" i="6"/>
  <c r="O33" i="6"/>
  <c r="G33" i="6"/>
  <c r="H33" i="6"/>
  <c r="P33" i="6"/>
  <c r="S32" i="6"/>
  <c r="D32" i="6"/>
  <c r="L32" i="6"/>
  <c r="F32" i="6"/>
  <c r="N32" i="6"/>
  <c r="P32" i="6"/>
  <c r="I32" i="6"/>
  <c r="J32" i="6"/>
  <c r="C32" i="6"/>
  <c r="E32" i="6"/>
  <c r="G32" i="6"/>
  <c r="O32" i="6"/>
  <c r="H32" i="6"/>
  <c r="Q32" i="6"/>
  <c r="R32" i="6"/>
  <c r="K32" i="6"/>
  <c r="M32" i="6"/>
  <c r="J31" i="6"/>
  <c r="R31" i="6"/>
  <c r="C31" i="6"/>
  <c r="K31" i="6"/>
  <c r="S31" i="6"/>
  <c r="D31" i="6"/>
  <c r="L31" i="6"/>
  <c r="E31" i="6"/>
  <c r="M31" i="6"/>
  <c r="N31" i="6"/>
  <c r="Q31" i="6"/>
  <c r="F31" i="6"/>
  <c r="G31" i="6"/>
  <c r="O31" i="6"/>
  <c r="H31" i="6"/>
  <c r="P31" i="6"/>
  <c r="I31" i="6"/>
  <c r="C30" i="6"/>
  <c r="K30" i="6"/>
  <c r="S30" i="6"/>
  <c r="J30" i="6"/>
  <c r="D30" i="6"/>
  <c r="L30" i="6"/>
  <c r="E30" i="6"/>
  <c r="M30" i="6"/>
  <c r="Q30" i="6"/>
  <c r="F30" i="6"/>
  <c r="N30" i="6"/>
  <c r="O30" i="6"/>
  <c r="H30" i="6"/>
  <c r="I30" i="6"/>
  <c r="G30" i="6"/>
  <c r="P30" i="6"/>
  <c r="R30" i="6"/>
  <c r="E44" i="5"/>
  <c r="M44" i="5"/>
  <c r="L44" i="5"/>
  <c r="F44" i="5"/>
  <c r="N44" i="5"/>
  <c r="G44" i="5"/>
  <c r="O44" i="5"/>
  <c r="H44" i="5"/>
  <c r="P44" i="5"/>
  <c r="D44" i="5"/>
  <c r="I44" i="5"/>
  <c r="Q44" i="5"/>
  <c r="J44" i="5"/>
  <c r="R44" i="5"/>
  <c r="C44" i="5"/>
  <c r="K44" i="5"/>
  <c r="S44" i="5"/>
  <c r="I48" i="5"/>
  <c r="Q48" i="5"/>
  <c r="R48" i="5"/>
  <c r="J48" i="5"/>
  <c r="C48" i="5"/>
  <c r="K48" i="5"/>
  <c r="S48" i="5"/>
  <c r="M48" i="5"/>
  <c r="H48" i="5"/>
  <c r="D48" i="5"/>
  <c r="L48" i="5"/>
  <c r="F48" i="5"/>
  <c r="E48" i="5"/>
  <c r="P48" i="5"/>
  <c r="N48" i="5"/>
  <c r="G48" i="5"/>
  <c r="O48" i="5"/>
  <c r="H33" i="5"/>
  <c r="P33" i="5"/>
  <c r="O33" i="5"/>
  <c r="I33" i="5"/>
  <c r="Q33" i="5"/>
  <c r="J33" i="5"/>
  <c r="R33" i="5"/>
  <c r="C33" i="5"/>
  <c r="K33" i="5"/>
  <c r="S33" i="5"/>
  <c r="D33" i="5"/>
  <c r="L33" i="5"/>
  <c r="E33" i="5"/>
  <c r="M33" i="5"/>
  <c r="G33" i="5"/>
  <c r="F33" i="5"/>
  <c r="N33" i="5"/>
  <c r="D37" i="5"/>
  <c r="L37" i="5"/>
  <c r="E37" i="5"/>
  <c r="M37" i="5"/>
  <c r="K37" i="5"/>
  <c r="F37" i="5"/>
  <c r="N37" i="5"/>
  <c r="G37" i="5"/>
  <c r="O37" i="5"/>
  <c r="S37" i="5"/>
  <c r="H37" i="5"/>
  <c r="P37" i="5"/>
  <c r="I37" i="5"/>
  <c r="Q37" i="5"/>
  <c r="C37" i="5"/>
  <c r="J37" i="5"/>
  <c r="R37" i="5"/>
  <c r="H41" i="5"/>
  <c r="P41" i="5"/>
  <c r="O41" i="5"/>
  <c r="I41" i="5"/>
  <c r="Q41" i="5"/>
  <c r="J41" i="5"/>
  <c r="R41" i="5"/>
  <c r="C41" i="5"/>
  <c r="K41" i="5"/>
  <c r="S41" i="5"/>
  <c r="D41" i="5"/>
  <c r="L41" i="5"/>
  <c r="G41" i="5"/>
  <c r="E41" i="5"/>
  <c r="M41" i="5"/>
  <c r="F41" i="5"/>
  <c r="N41" i="5"/>
  <c r="D45" i="5"/>
  <c r="L45" i="5"/>
  <c r="E45" i="5"/>
  <c r="M45" i="5"/>
  <c r="F45" i="5"/>
  <c r="N45" i="5"/>
  <c r="H45" i="5"/>
  <c r="K45" i="5"/>
  <c r="G45" i="5"/>
  <c r="O45" i="5"/>
  <c r="P45" i="5"/>
  <c r="C45" i="5"/>
  <c r="I45" i="5"/>
  <c r="Q45" i="5"/>
  <c r="S45" i="5"/>
  <c r="J45" i="5"/>
  <c r="R45" i="5"/>
  <c r="E36" i="5"/>
  <c r="M36" i="5"/>
  <c r="F36" i="5"/>
  <c r="N36" i="5"/>
  <c r="G36" i="5"/>
  <c r="O36" i="5"/>
  <c r="L36" i="5"/>
  <c r="H36" i="5"/>
  <c r="P36" i="5"/>
  <c r="I36" i="5"/>
  <c r="Q36" i="5"/>
  <c r="D36" i="5"/>
  <c r="J36" i="5"/>
  <c r="R36" i="5"/>
  <c r="C36" i="5"/>
  <c r="K36" i="5"/>
  <c r="S36" i="5"/>
  <c r="C30" i="5"/>
  <c r="K30" i="5"/>
  <c r="S30" i="5"/>
  <c r="D30" i="5"/>
  <c r="L30" i="5"/>
  <c r="R30" i="5"/>
  <c r="E30" i="5"/>
  <c r="M30" i="5"/>
  <c r="F30" i="5"/>
  <c r="N30" i="5"/>
  <c r="G30" i="5"/>
  <c r="O30" i="5"/>
  <c r="H30" i="5"/>
  <c r="P30" i="5"/>
  <c r="I30" i="5"/>
  <c r="Q30" i="5"/>
  <c r="J30" i="5"/>
  <c r="G34" i="5"/>
  <c r="O34" i="5"/>
  <c r="H34" i="5"/>
  <c r="P34" i="5"/>
  <c r="I34" i="5"/>
  <c r="Q34" i="5"/>
  <c r="F34" i="5"/>
  <c r="J34" i="5"/>
  <c r="R34" i="5"/>
  <c r="N34" i="5"/>
  <c r="C34" i="5"/>
  <c r="K34" i="5"/>
  <c r="S34" i="5"/>
  <c r="D34" i="5"/>
  <c r="L34" i="5"/>
  <c r="E34" i="5"/>
  <c r="M34" i="5"/>
  <c r="C38" i="5"/>
  <c r="K38" i="5"/>
  <c r="S38" i="5"/>
  <c r="J38" i="5"/>
  <c r="D38" i="5"/>
  <c r="L38" i="5"/>
  <c r="E38" i="5"/>
  <c r="M38" i="5"/>
  <c r="F38" i="5"/>
  <c r="N38" i="5"/>
  <c r="G38" i="5"/>
  <c r="O38" i="5"/>
  <c r="H38" i="5"/>
  <c r="P38" i="5"/>
  <c r="I38" i="5"/>
  <c r="Q38" i="5"/>
  <c r="R38" i="5"/>
  <c r="G42" i="5"/>
  <c r="O42" i="5"/>
  <c r="H42" i="5"/>
  <c r="P42" i="5"/>
  <c r="I42" i="5"/>
  <c r="Q42" i="5"/>
  <c r="J42" i="5"/>
  <c r="R42" i="5"/>
  <c r="C42" i="5"/>
  <c r="K42" i="5"/>
  <c r="S42" i="5"/>
  <c r="D42" i="5"/>
  <c r="L42" i="5"/>
  <c r="F42" i="5"/>
  <c r="E42" i="5"/>
  <c r="M42" i="5"/>
  <c r="N42" i="5"/>
  <c r="C46" i="5"/>
  <c r="K46" i="5"/>
  <c r="S46" i="5"/>
  <c r="L46" i="5"/>
  <c r="R46" i="5"/>
  <c r="D46" i="5"/>
  <c r="E46" i="5"/>
  <c r="M46" i="5"/>
  <c r="F46" i="5"/>
  <c r="N46" i="5"/>
  <c r="G46" i="5"/>
  <c r="O46" i="5"/>
  <c r="H46" i="5"/>
  <c r="P46" i="5"/>
  <c r="I46" i="5"/>
  <c r="Q46" i="5"/>
  <c r="J46" i="5"/>
  <c r="I40" i="5"/>
  <c r="Q40" i="5"/>
  <c r="J40" i="5"/>
  <c r="R40" i="5"/>
  <c r="H40" i="5"/>
  <c r="C40" i="5"/>
  <c r="K40" i="5"/>
  <c r="S40" i="5"/>
  <c r="D40" i="5"/>
  <c r="L40" i="5"/>
  <c r="P40" i="5"/>
  <c r="E40" i="5"/>
  <c r="M40" i="5"/>
  <c r="F40" i="5"/>
  <c r="N40" i="5"/>
  <c r="G40" i="5"/>
  <c r="O40" i="5"/>
  <c r="I32" i="5"/>
  <c r="Q32" i="5"/>
  <c r="P32" i="5"/>
  <c r="J32" i="5"/>
  <c r="R32" i="5"/>
  <c r="C32" i="5"/>
  <c r="K32" i="5"/>
  <c r="S32" i="5"/>
  <c r="D32" i="5"/>
  <c r="L32" i="5"/>
  <c r="H32" i="5"/>
  <c r="E32" i="5"/>
  <c r="M32" i="5"/>
  <c r="F32" i="5"/>
  <c r="N32" i="5"/>
  <c r="G32" i="5"/>
  <c r="O32" i="5"/>
  <c r="J31" i="5"/>
  <c r="R31" i="5"/>
  <c r="C31" i="5"/>
  <c r="K31" i="5"/>
  <c r="S31" i="5"/>
  <c r="D31" i="5"/>
  <c r="L31" i="5"/>
  <c r="I31" i="5"/>
  <c r="E31" i="5"/>
  <c r="M31" i="5"/>
  <c r="F31" i="5"/>
  <c r="N31" i="5"/>
  <c r="Q31" i="5"/>
  <c r="G31" i="5"/>
  <c r="O31" i="5"/>
  <c r="H31" i="5"/>
  <c r="P31" i="5"/>
  <c r="F35" i="5"/>
  <c r="N35" i="5"/>
  <c r="M35" i="5"/>
  <c r="G35" i="5"/>
  <c r="O35" i="5"/>
  <c r="H35" i="5"/>
  <c r="P35" i="5"/>
  <c r="I35" i="5"/>
  <c r="Q35" i="5"/>
  <c r="J35" i="5"/>
  <c r="R35" i="5"/>
  <c r="C35" i="5"/>
  <c r="K35" i="5"/>
  <c r="S35" i="5"/>
  <c r="D35" i="5"/>
  <c r="L35" i="5"/>
  <c r="E35" i="5"/>
  <c r="J39" i="5"/>
  <c r="R39" i="5"/>
  <c r="Q39" i="5"/>
  <c r="C39" i="5"/>
  <c r="K39" i="5"/>
  <c r="S39" i="5"/>
  <c r="D39" i="5"/>
  <c r="L39" i="5"/>
  <c r="I39" i="5"/>
  <c r="E39" i="5"/>
  <c r="M39" i="5"/>
  <c r="F39" i="5"/>
  <c r="N39" i="5"/>
  <c r="G39" i="5"/>
  <c r="O39" i="5"/>
  <c r="H39" i="5"/>
  <c r="P39" i="5"/>
  <c r="F43" i="5"/>
  <c r="N43" i="5"/>
  <c r="G43" i="5"/>
  <c r="O43" i="5"/>
  <c r="M43" i="5"/>
  <c r="H43" i="5"/>
  <c r="P43" i="5"/>
  <c r="E43" i="5"/>
  <c r="I43" i="5"/>
  <c r="Q43" i="5"/>
  <c r="J43" i="5"/>
  <c r="R43" i="5"/>
  <c r="C43" i="5"/>
  <c r="K43" i="5"/>
  <c r="S43" i="5"/>
  <c r="D43" i="5"/>
  <c r="L43" i="5"/>
  <c r="J47" i="5"/>
  <c r="R47" i="5"/>
  <c r="S47" i="5"/>
  <c r="C47" i="5"/>
  <c r="K47" i="5"/>
  <c r="I47" i="5"/>
  <c r="D47" i="5"/>
  <c r="L47" i="5"/>
  <c r="F47" i="5"/>
  <c r="E47" i="5"/>
  <c r="M47" i="5"/>
  <c r="N47" i="5"/>
  <c r="Q47" i="5"/>
  <c r="G47" i="5"/>
  <c r="O47" i="5"/>
  <c r="H47" i="5"/>
  <c r="P47" i="5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Ueli Schmid</author>
  </authors>
  <commentList>
    <comment ref="B8" authorId="0" shapeId="0" xr:uid="{644C3D8A-6599-4D90-B781-570C68E8756A}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<sst xmlns="http://schemas.openxmlformats.org/spreadsheetml/2006/main" count="155" uniqueCount="56">
  <si>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</si>
  <si>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</si>
  <si>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</si>
  <si>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</si>
  <si>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</si>
  <si>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</si>
  <si>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</si>
  <si>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</si>
  <si>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</si>
  <si>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</si>
  <si>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</si>
  <si>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</si>
  <si>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</si>
  <si>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</si>
  <si>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</si>
  <si>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</si>
  <si>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</si>
  <si>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</si>
  <si>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</si>
  <si>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</si>
  <si>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</si>
  <si>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</si>
  <si>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</si>
  <si>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</si>
  <si>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</si>
  <si>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</si>
  <si>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</si>
  <si>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</si>
  <si>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</si>
  <si>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</si>
  <si>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</si>
  <si>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</si>
  <si>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</si>
  <si>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</si>
  <si>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</si>
  <si>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</si>
  <si>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</si>
  <si>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</si>
  <si>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</si>
  <si>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</si>
  <si>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</si>
  <si>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</si>
  <si>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</si>
  <si>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</si>
  <si>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</si>
  <si>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</si>
  <si>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</si>
  <si>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</si>
  <si>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</si>
  <si>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</si>
  <si>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</si>
  <si>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</si>
  <si>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</si>
  <si>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</si>
  <si>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Jean-Louis Gay</t>
  </si>
  <si>
    <t>Planzanard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</si>
</sst>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1E91-DE83-D44C-87F7-892B9BB27036}">
  <dimension ref="A1:U61"/>
  <sheetViews>
    <sheetView tabSelected="1" workbookViewId="0">
      <selection activeCell="B5" sqref="B5"/>
    </sheetView>
  </sheetViews>
  <sheetFormatPr baseColWidth="10" defaultColWidth="11" defaultRowHeight="15.5" x14ac:dyDescent="0.35"/>
  <cols>
    <col min="1" max="1" width="18.6640625" style="12" customWidth="1"/>
    <col min="2" max="2" width="12.5" style="12" customWidth="1"/>
    <col min="3" max="20" width="11" style="12"/>
    <col min="21" max="21" width="17.1640625" style="12" bestFit="1" customWidth="1"/>
    <col min="22" max="16384" width="11" style="12"/>
  </cols>
  <sheetData>
    <row r="1" spans="1:19" ht="21" x14ac:dyDescent="0.5">
      <c r="A1" s="11" t="s">
        <v>5</v>
      </c>
    </row>
    <row r="3" spans="1:19" x14ac:dyDescent="0.35">
      <c r="A3" s="13" t="s">
        <v>6</v>
      </c>
      <c r="B3" s="10" t="s">
        <v>55</v>
      </c>
    </row>
    <row r="4" spans="1:19" x14ac:dyDescent="0.35">
      <c r="A4" s="13" t="s">
        <v>7</v>
      </c>
      <c r="B4" s="29">
        <v>45461</v>
      </c>
    </row>
    <row r="5" spans="1:19" x14ac:dyDescent="0.35">
      <c r="A5" s="13" t="s">
        <v>8</v>
      </c>
      <c r="B5" s="10" t="s">
        <v>54</v>
      </c>
    </row>
    <row r="6" spans="1:19" x14ac:dyDescent="0.35">
      <c r="A6" s="13" t="s">
        <v>9</v>
      </c>
      <c r="B6" s="6">
        <v>1.18</v>
      </c>
      <c r="C6" s="13" t="s">
        <v>0</v>
      </c>
    </row>
    <row r="8" spans="1:19" ht="46.5" x14ac:dyDescent="0.3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35">
      <c r="A9" s="7">
        <v>10</v>
      </c>
      <c r="B9" s="7">
        <v>7.0000000000000007E-2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35">
      <c r="A10" s="8">
        <v>14</v>
      </c>
      <c r="B10" s="8">
        <v>0.11</v>
      </c>
      <c r="C10" s="8">
        <v>12</v>
      </c>
      <c r="D10" s="8"/>
      <c r="E10" s="8"/>
      <c r="F10" s="8"/>
      <c r="G10" s="8"/>
      <c r="H10" s="8"/>
      <c r="I10" s="8">
        <v>18</v>
      </c>
      <c r="J10" s="8"/>
      <c r="K10" s="8">
        <v>5</v>
      </c>
      <c r="L10" s="8"/>
      <c r="M10" s="8"/>
      <c r="N10" s="8"/>
      <c r="O10" s="8">
        <v>2</v>
      </c>
      <c r="P10" s="8"/>
      <c r="Q10" s="8"/>
      <c r="R10" s="8"/>
      <c r="S10" s="8"/>
    </row>
    <row r="11" spans="1:19" x14ac:dyDescent="0.35">
      <c r="A11" s="8">
        <v>18</v>
      </c>
      <c r="B11" s="8">
        <v>0.19</v>
      </c>
      <c r="C11" s="8">
        <v>16</v>
      </c>
      <c r="D11" s="8">
        <v>3</v>
      </c>
      <c r="E11" s="8"/>
      <c r="F11" s="8"/>
      <c r="G11" s="8"/>
      <c r="H11" s="8"/>
      <c r="I11" s="8">
        <v>16</v>
      </c>
      <c r="J11" s="8"/>
      <c r="K11" s="8">
        <v>22</v>
      </c>
      <c r="L11" s="8"/>
      <c r="M11" s="8"/>
      <c r="N11" s="8"/>
      <c r="O11" s="8">
        <v>2</v>
      </c>
      <c r="P11" s="8"/>
      <c r="Q11" s="8"/>
      <c r="R11" s="8"/>
      <c r="S11" s="8">
        <v>1</v>
      </c>
    </row>
    <row r="12" spans="1:19" x14ac:dyDescent="0.35">
      <c r="A12" s="8">
        <v>22</v>
      </c>
      <c r="B12" s="8">
        <v>0.31</v>
      </c>
      <c r="C12" s="8">
        <v>12</v>
      </c>
      <c r="D12" s="8">
        <v>3</v>
      </c>
      <c r="E12" s="8"/>
      <c r="F12" s="8"/>
      <c r="G12" s="8"/>
      <c r="H12" s="8"/>
      <c r="I12" s="8">
        <v>4</v>
      </c>
      <c r="J12" s="8"/>
      <c r="K12" s="8">
        <v>17</v>
      </c>
      <c r="L12" s="8"/>
      <c r="M12" s="8"/>
      <c r="N12" s="8"/>
      <c r="O12" s="8"/>
      <c r="P12" s="8"/>
      <c r="Q12" s="8"/>
      <c r="R12" s="8"/>
      <c r="S12" s="8"/>
    </row>
    <row r="13" spans="1:19" x14ac:dyDescent="0.35">
      <c r="A13" s="8">
        <v>26</v>
      </c>
      <c r="B13" s="8">
        <v>0.48</v>
      </c>
      <c r="C13" s="8">
        <v>16</v>
      </c>
      <c r="D13" s="8">
        <v>2</v>
      </c>
      <c r="E13" s="8"/>
      <c r="F13" s="8"/>
      <c r="G13" s="8"/>
      <c r="H13" s="8"/>
      <c r="I13" s="8">
        <v>7</v>
      </c>
      <c r="J13" s="8"/>
      <c r="K13" s="8">
        <v>8</v>
      </c>
      <c r="L13" s="8"/>
      <c r="M13" s="8"/>
      <c r="N13" s="8"/>
      <c r="O13" s="8"/>
      <c r="P13" s="8"/>
      <c r="Q13" s="8"/>
      <c r="R13" s="8"/>
      <c r="S13" s="8"/>
    </row>
    <row r="14" spans="1:19" x14ac:dyDescent="0.35">
      <c r="A14" s="8">
        <v>30</v>
      </c>
      <c r="B14" s="8">
        <v>0.7</v>
      </c>
      <c r="C14" s="8">
        <v>12</v>
      </c>
      <c r="D14" s="8"/>
      <c r="E14" s="8"/>
      <c r="F14" s="8"/>
      <c r="G14" s="8"/>
      <c r="H14" s="8"/>
      <c r="I14" s="8">
        <v>2</v>
      </c>
      <c r="J14" s="8"/>
      <c r="K14" s="8">
        <v>11</v>
      </c>
      <c r="L14" s="8"/>
      <c r="M14" s="8"/>
      <c r="N14" s="8"/>
      <c r="O14" s="8">
        <v>1</v>
      </c>
      <c r="P14" s="8"/>
      <c r="Q14" s="8"/>
      <c r="R14" s="8"/>
      <c r="S14" s="8"/>
    </row>
    <row r="15" spans="1:19" x14ac:dyDescent="0.35">
      <c r="A15" s="8">
        <v>34</v>
      </c>
      <c r="B15" s="8">
        <v>0.95</v>
      </c>
      <c r="C15" s="8">
        <v>11</v>
      </c>
      <c r="D15" s="8"/>
      <c r="E15" s="8"/>
      <c r="F15" s="8"/>
      <c r="G15" s="8"/>
      <c r="H15" s="8"/>
      <c r="I15" s="8">
        <v>1</v>
      </c>
      <c r="J15" s="8"/>
      <c r="K15" s="8">
        <v>8</v>
      </c>
      <c r="L15" s="8"/>
      <c r="M15" s="8"/>
      <c r="N15" s="8"/>
      <c r="O15" s="8"/>
      <c r="P15" s="8"/>
      <c r="Q15" s="8"/>
      <c r="R15" s="8"/>
      <c r="S15" s="8"/>
    </row>
    <row r="16" spans="1:19" x14ac:dyDescent="0.35">
      <c r="A16" s="8">
        <v>38</v>
      </c>
      <c r="B16" s="8">
        <v>1.25</v>
      </c>
      <c r="C16" s="8">
        <v>13</v>
      </c>
      <c r="D16" s="8"/>
      <c r="E16" s="8"/>
      <c r="F16" s="8"/>
      <c r="G16" s="8"/>
      <c r="H16" s="8"/>
      <c r="I16" s="8">
        <v>4</v>
      </c>
      <c r="J16" s="8"/>
      <c r="K16" s="8">
        <v>4</v>
      </c>
      <c r="L16" s="8"/>
      <c r="M16" s="8"/>
      <c r="N16" s="8"/>
      <c r="O16" s="8"/>
      <c r="P16" s="8"/>
      <c r="Q16" s="8"/>
      <c r="R16" s="8"/>
      <c r="S16" s="8"/>
    </row>
    <row r="17" spans="1:19" x14ac:dyDescent="0.35">
      <c r="A17" s="8">
        <v>42</v>
      </c>
      <c r="B17" s="8">
        <v>1.6</v>
      </c>
      <c r="C17" s="8">
        <v>6</v>
      </c>
      <c r="D17" s="8">
        <v>1</v>
      </c>
      <c r="E17" s="8"/>
      <c r="F17" s="8"/>
      <c r="G17" s="8"/>
      <c r="H17" s="8"/>
      <c r="I17" s="8">
        <v>3</v>
      </c>
      <c r="J17" s="8"/>
      <c r="K17" s="8">
        <v>1</v>
      </c>
      <c r="L17" s="8"/>
      <c r="M17" s="8"/>
      <c r="N17" s="8"/>
      <c r="O17" s="8"/>
      <c r="P17" s="8"/>
      <c r="Q17" s="8"/>
      <c r="R17" s="8"/>
      <c r="S17" s="8"/>
    </row>
    <row r="18" spans="1:19" x14ac:dyDescent="0.35">
      <c r="A18" s="8">
        <v>46</v>
      </c>
      <c r="B18" s="8">
        <v>1.98</v>
      </c>
      <c r="C18" s="8">
        <v>8</v>
      </c>
      <c r="D18" s="8"/>
      <c r="E18" s="8"/>
      <c r="F18" s="8"/>
      <c r="G18" s="8"/>
      <c r="H18" s="8"/>
      <c r="I18" s="8">
        <v>3</v>
      </c>
      <c r="J18" s="8"/>
      <c r="K18" s="8">
        <v>1</v>
      </c>
      <c r="L18" s="8"/>
      <c r="M18" s="8"/>
      <c r="N18" s="8"/>
      <c r="O18" s="8"/>
      <c r="P18" s="8"/>
      <c r="Q18" s="8"/>
      <c r="R18" s="8"/>
      <c r="S18" s="8"/>
    </row>
    <row r="19" spans="1:19" x14ac:dyDescent="0.35">
      <c r="A19" s="8">
        <v>50</v>
      </c>
      <c r="B19" s="8">
        <v>2.4</v>
      </c>
      <c r="C19" s="8">
        <v>10</v>
      </c>
      <c r="D19" s="8">
        <v>2</v>
      </c>
      <c r="E19" s="8"/>
      <c r="F19" s="8"/>
      <c r="G19" s="8"/>
      <c r="H19" s="8"/>
      <c r="I19" s="8">
        <v>2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5">
      <c r="A20" s="8">
        <v>54</v>
      </c>
      <c r="B20" s="8">
        <v>2.84</v>
      </c>
      <c r="C20" s="8">
        <v>23</v>
      </c>
      <c r="D20" s="8"/>
      <c r="E20" s="8"/>
      <c r="F20" s="8"/>
      <c r="G20" s="8"/>
      <c r="H20" s="8"/>
      <c r="I20" s="8">
        <v>1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5">
      <c r="A21" s="8">
        <v>58</v>
      </c>
      <c r="B21" s="8">
        <v>3.33</v>
      </c>
      <c r="C21" s="8">
        <v>4</v>
      </c>
      <c r="D21" s="8"/>
      <c r="E21" s="8"/>
      <c r="F21" s="8"/>
      <c r="G21" s="8"/>
      <c r="H21" s="8"/>
      <c r="I21" s="8">
        <v>2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5">
      <c r="A22" s="8">
        <v>62</v>
      </c>
      <c r="B22" s="8">
        <v>3.87</v>
      </c>
      <c r="C22" s="8">
        <v>12</v>
      </c>
      <c r="D22" s="8">
        <v>1</v>
      </c>
      <c r="E22" s="8"/>
      <c r="F22" s="8"/>
      <c r="G22" s="8"/>
      <c r="H22" s="8"/>
      <c r="I22" s="8">
        <v>1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5">
      <c r="A23" s="8">
        <v>66</v>
      </c>
      <c r="B23" s="8">
        <v>4.4400000000000004</v>
      </c>
      <c r="C23" s="8">
        <v>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5">
      <c r="A24" s="8">
        <v>70</v>
      </c>
      <c r="B24" s="8">
        <v>5.07</v>
      </c>
      <c r="C24" s="8">
        <v>9</v>
      </c>
      <c r="D24" s="8"/>
      <c r="E24" s="8"/>
      <c r="F24" s="8"/>
      <c r="G24" s="8"/>
      <c r="H24" s="8"/>
      <c r="I24" s="8">
        <v>1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5">
      <c r="A25" s="8">
        <v>74</v>
      </c>
      <c r="B25" s="8">
        <v>5.74</v>
      </c>
      <c r="C25" s="8">
        <v>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5">
      <c r="A26" s="8">
        <v>78</v>
      </c>
      <c r="B26" s="8">
        <v>6.43</v>
      </c>
      <c r="C26" s="8">
        <v>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5">
      <c r="A27" s="8">
        <v>82</v>
      </c>
      <c r="B27" s="8">
        <v>7.15</v>
      </c>
      <c r="C27" s="8">
        <v>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5">
      <c r="A28" s="8">
        <v>86</v>
      </c>
      <c r="B28" s="8">
        <v>7.9</v>
      </c>
      <c r="C28" s="8">
        <v>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5">
      <c r="A29" s="8">
        <v>90</v>
      </c>
      <c r="B29" s="8">
        <v>8.68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5">
      <c r="A30" s="8">
        <v>94</v>
      </c>
      <c r="B30" s="8">
        <v>9.49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5">
      <c r="A31" s="8">
        <v>98</v>
      </c>
      <c r="B31" s="8">
        <v>10.33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5">
      <c r="A32" s="8">
        <v>102</v>
      </c>
      <c r="B32" s="8">
        <v>11.21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5">
      <c r="A33" s="8">
        <v>106</v>
      </c>
      <c r="B33" s="8">
        <v>12.12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5">
      <c r="A34" s="8">
        <v>110</v>
      </c>
      <c r="B34" s="8">
        <v>12.7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5">
      <c r="A35" s="8">
        <v>114</v>
      </c>
      <c r="B35" s="8">
        <v>13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5">
      <c r="A36" s="8">
        <v>118</v>
      </c>
      <c r="B36" s="8">
        <v>13.4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5">
      <c r="A37" s="8">
        <v>122</v>
      </c>
      <c r="B37" s="8">
        <v>13.7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5">
      <c r="A38" s="8">
        <v>126</v>
      </c>
      <c r="B38" s="8">
        <v>13.9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5">
      <c r="A39" s="8">
        <v>130</v>
      </c>
      <c r="B39" s="8">
        <v>14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3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35">
      <c r="A54" s="13" t="s">
        <v>29</v>
      </c>
      <c r="B54" s="13" t="s">
        <v>2</v>
      </c>
      <c r="C54" s="12">
        <f>SUM(C9:C51)</f>
        <v>184</v>
      </c>
      <c r="D54" s="12">
        <f t="shared" ref="D54:S54" si="0">SUM(D9:D51)</f>
        <v>12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65</v>
      </c>
      <c r="J54" s="12">
        <f t="shared" si="0"/>
        <v>0</v>
      </c>
      <c r="K54" s="12">
        <f t="shared" si="0"/>
        <v>77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5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1</v>
      </c>
      <c r="T54" s="13">
        <f>SUM(C54:S54)</f>
        <v>344</v>
      </c>
      <c r="U54" s="13" t="s">
        <v>39</v>
      </c>
    </row>
    <row r="55" spans="1:21" x14ac:dyDescent="0.35">
      <c r="A55" s="19"/>
      <c r="B55" s="19" t="s">
        <v>30</v>
      </c>
      <c r="C55" s="20">
        <f>ROUND(C54/$B$6, 1)</f>
        <v>155.9</v>
      </c>
      <c r="D55" s="20">
        <f t="shared" ref="D55:S55" si="3">ROUND(D54/$B$6, 1)</f>
        <v>10.199999999999999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55.1</v>
      </c>
      <c r="J55" s="20">
        <f t="shared" si="3"/>
        <v>0</v>
      </c>
      <c r="K55" s="20">
        <f t="shared" si="3"/>
        <v>65.3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4.2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0.8</v>
      </c>
      <c r="T55" s="21">
        <f>ROUND(SUM(C55:S55),0)</f>
        <v>292</v>
      </c>
      <c r="U55" s="19" t="s">
        <v>40</v>
      </c>
    </row>
    <row r="56" spans="1:21" ht="17.5" x14ac:dyDescent="0.35">
      <c r="A56" s="13" t="s">
        <v>31</v>
      </c>
      <c r="B56" s="13" t="s">
        <v>2</v>
      </c>
      <c r="C56" s="22">
        <f>ROUND('Calcul surface terriere'!C53, 2)</f>
        <v>31.09</v>
      </c>
      <c r="D56" s="22">
        <f>ROUND('Calcul surface terriere'!D53, 2)</f>
        <v>1.1299999999999999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4.6399999999999997</v>
      </c>
      <c r="J56" s="22">
        <f>ROUND('Calcul surface terriere'!J53, 2)</f>
        <v>0</v>
      </c>
      <c r="K56" s="22">
        <f>ROUND('Calcul surface terriere'!K53, 2)</f>
        <v>3.97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0.15</v>
      </c>
      <c r="P56" s="22">
        <f>ROUND('Calcul surface terriere'!P53, 2)</f>
        <v>0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0.03</v>
      </c>
      <c r="T56" s="23">
        <f>ROUND('Calcul surface terriere'!T53,1)</f>
        <v>41</v>
      </c>
      <c r="U56" s="13" t="s">
        <v>3</v>
      </c>
    </row>
    <row r="57" spans="1:21" ht="17.5" x14ac:dyDescent="0.35">
      <c r="A57" s="13"/>
      <c r="B57" s="13" t="s">
        <v>30</v>
      </c>
      <c r="C57" s="22">
        <f>ROUND('Calcul surface terriere'!C54, 2)</f>
        <v>26.35</v>
      </c>
      <c r="D57" s="22">
        <f>ROUND('Calcul surface terriere'!D54, 2)</f>
        <v>0.96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3.94</v>
      </c>
      <c r="J57" s="22">
        <f>ROUND('Calcul surface terriere'!J54, 2)</f>
        <v>0</v>
      </c>
      <c r="K57" s="22">
        <f>ROUND('Calcul surface terriere'!K54, 2)</f>
        <v>3.36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0.13</v>
      </c>
      <c r="P57" s="22">
        <f>ROUND('Calcul surface terriere'!P54, 2)</f>
        <v>0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0.02</v>
      </c>
      <c r="T57" s="23">
        <f>ROUND('Calcul surface terriere'!T54, 1)</f>
        <v>34.799999999999997</v>
      </c>
      <c r="U57" s="13" t="s">
        <v>4</v>
      </c>
    </row>
    <row r="58" spans="1:21" x14ac:dyDescent="0.35">
      <c r="A58" s="19"/>
      <c r="B58" s="19" t="s">
        <v>32</v>
      </c>
      <c r="C58" s="24">
        <f>ROUND(100 * 'Calcul surface terriere'!C55,0)</f>
        <v>76</v>
      </c>
      <c r="D58" s="24">
        <f>ROUND(100 * 'Calcul surface terriere'!D55,0)</f>
        <v>3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11</v>
      </c>
      <c r="J58" s="24">
        <f>ROUND(100 * 'Calcul surface terriere'!J55,0)</f>
        <v>0</v>
      </c>
      <c r="K58" s="24">
        <f>ROUND(100 * 'Calcul surface terriere'!K55,0)</f>
        <v>10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35">
      <c r="A59" s="13" t="s">
        <v>33</v>
      </c>
      <c r="B59" s="13" t="s">
        <v>2</v>
      </c>
      <c r="C59" s="26">
        <f>ROUND('Calcul volume sur pied'!C53, 1)</f>
        <v>381.7</v>
      </c>
      <c r="D59" s="26">
        <f>ROUND('Calcul volume sur pied'!D53, 1)</f>
        <v>12.7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51</v>
      </c>
      <c r="J59" s="26">
        <f>ROUND('Calcul volume sur pied'!J53, 1)</f>
        <v>0</v>
      </c>
      <c r="K59" s="26">
        <f>ROUND('Calcul volume sur pied'!K53, 1)</f>
        <v>37.700000000000003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1.3</v>
      </c>
      <c r="P59" s="26">
        <f>ROUND('Calcul volume sur pied'!P53, 1)</f>
        <v>0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0.2</v>
      </c>
      <c r="T59" s="27">
        <f>ROUND('Calcul volume sur pied'!T53, 0)</f>
        <v>485</v>
      </c>
      <c r="U59" s="13" t="s">
        <v>42</v>
      </c>
    </row>
    <row r="60" spans="1:21" x14ac:dyDescent="0.35">
      <c r="A60" s="13"/>
      <c r="B60" s="13" t="s">
        <v>30</v>
      </c>
      <c r="C60" s="26">
        <f>ROUND('Calcul volume sur pied'!C54, 1)</f>
        <v>323.5</v>
      </c>
      <c r="D60" s="26">
        <f>ROUND('Calcul volume sur pied'!D54, 1)</f>
        <v>10.8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43.2</v>
      </c>
      <c r="J60" s="26">
        <f>ROUND('Calcul volume sur pied'!J54, 1)</f>
        <v>0</v>
      </c>
      <c r="K60" s="26">
        <f>ROUND('Calcul volume sur pied'!K54, 1)</f>
        <v>32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1.1000000000000001</v>
      </c>
      <c r="P60" s="26">
        <f>ROUND('Calcul volume sur pied'!P54, 1)</f>
        <v>0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0.2</v>
      </c>
      <c r="T60" s="27">
        <f>ROUND('Calcul volume sur pied'!T54, 0)</f>
        <v>411</v>
      </c>
      <c r="U60" s="13" t="s">
        <v>43</v>
      </c>
    </row>
    <row r="61" spans="1:21" x14ac:dyDescent="0.35">
      <c r="A61" s="19"/>
      <c r="B61" s="19" t="s">
        <v>32</v>
      </c>
      <c r="C61" s="24">
        <f>ROUND(100 * 'Calcul volume sur pied'!C55, 0)</f>
        <v>79</v>
      </c>
      <c r="D61" s="24">
        <f>ROUND(100 * 'Calcul volume sur pied'!D55, 0)</f>
        <v>3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11</v>
      </c>
      <c r="J61" s="24">
        <f>ROUND(100 * 'Calcul volume sur pied'!J55, 0)</f>
        <v>0</v>
      </c>
      <c r="K61" s="24">
        <f>ROUND(100 * 'Calcul volume sur pied'!K55, 0)</f>
        <v>8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354B-0FD3-4D80-9F29-0BA34ECEA060}">
  <dimension ref="A1:S51"/>
  <sheetViews>
    <sheetView workbookViewId="0">
      <selection activeCell="C5" sqref="C5"/>
    </sheetView>
  </sheetViews>
  <sheetFormatPr baseColWidth="10" defaultColWidth="11" defaultRowHeight="15.5" x14ac:dyDescent="0.35"/>
  <cols>
    <col min="1" max="1" width="17.83203125" customWidth="1"/>
    <col min="2" max="2" width="12" customWidth="1"/>
  </cols>
  <sheetData>
    <row r="1" spans="1:19" ht="21" x14ac:dyDescent="0.5">
      <c r="A1" s="1" t="s">
        <v>45</v>
      </c>
    </row>
    <row r="2" spans="1:19" x14ac:dyDescent="0.35">
      <c r="A2" s="5" t="s">
        <v>46</v>
      </c>
    </row>
    <row r="3" spans="1:19" x14ac:dyDescent="0.35">
      <c r="A3" s="2" t="s">
        <v>6</v>
      </c>
    </row>
    <row r="4" spans="1:19" x14ac:dyDescent="0.35">
      <c r="A4" s="2" t="s">
        <v>7</v>
      </c>
    </row>
    <row r="5" spans="1:19" x14ac:dyDescent="0.35">
      <c r="A5" s="2" t="s">
        <v>8</v>
      </c>
    </row>
    <row r="6" spans="1:19" x14ac:dyDescent="0.35">
      <c r="A6" s="2" t="s">
        <v>9</v>
      </c>
      <c r="B6">
        <f>'Protocole Inventaire'!B6</f>
        <v>1.18</v>
      </c>
      <c r="C6" s="2" t="s">
        <v>0</v>
      </c>
    </row>
    <row r="8" spans="1:19" ht="46.5" x14ac:dyDescent="0.3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35">
      <c r="A9" s="7">
        <f>'Protocole Inventaire'!A9</f>
        <v>10</v>
      </c>
      <c r="B9" s="7">
        <f>'Protocole Inventaire'!B9</f>
        <v>7.0000000000000007E-2</v>
      </c>
      <c r="C9" s="7">
        <f>'Protocole Inventaire'!C9/$B$6</f>
        <v>0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35">
      <c r="A10" s="8">
        <f>'Protocole Inventaire'!A10</f>
        <v>14</v>
      </c>
      <c r="B10" s="8">
        <f>'Protocole Inventaire'!B10</f>
        <v>0.11</v>
      </c>
      <c r="C10" s="8">
        <f>'Protocole Inventaire'!C10/$B$6</f>
        <v>10.16949152542373</v>
      </c>
      <c r="D10" s="8">
        <f>'Protocole Inventaire'!D10/$B$6</f>
        <v>0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15.254237288135593</v>
      </c>
      <c r="J10" s="8">
        <f>'Protocole Inventaire'!J10/$B$6</f>
        <v>0</v>
      </c>
      <c r="K10" s="8">
        <f>'Protocole Inventaire'!K10/$B$6</f>
        <v>4.2372881355932206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1.6949152542372883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0</v>
      </c>
    </row>
    <row r="11" spans="1:19" x14ac:dyDescent="0.35">
      <c r="A11" s="8">
        <f>'Protocole Inventaire'!A11</f>
        <v>18</v>
      </c>
      <c r="B11" s="8">
        <f>'Protocole Inventaire'!B11</f>
        <v>0.19</v>
      </c>
      <c r="C11" s="8">
        <f>'Protocole Inventaire'!C11/$B$6</f>
        <v>13.559322033898306</v>
      </c>
      <c r="D11" s="8">
        <f>'Protocole Inventaire'!D11/$B$6</f>
        <v>2.5423728813559325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13.559322033898306</v>
      </c>
      <c r="J11" s="8">
        <f>'Protocole Inventaire'!J11/$B$6</f>
        <v>0</v>
      </c>
      <c r="K11" s="8">
        <f>'Protocole Inventaire'!K11/$B$6</f>
        <v>18.64406779661017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1.6949152542372883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0.84745762711864414</v>
      </c>
    </row>
    <row r="12" spans="1:19" x14ac:dyDescent="0.35">
      <c r="A12" s="8">
        <f>'Protocole Inventaire'!A12</f>
        <v>22</v>
      </c>
      <c r="B12" s="8">
        <f>'Protocole Inventaire'!B12</f>
        <v>0.31</v>
      </c>
      <c r="C12" s="8">
        <f>'Protocole Inventaire'!C12/$B$6</f>
        <v>10.16949152542373</v>
      </c>
      <c r="D12" s="8">
        <f>'Protocole Inventaire'!D12/$B$6</f>
        <v>2.5423728813559325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3.3898305084745766</v>
      </c>
      <c r="J12" s="8">
        <f>'Protocole Inventaire'!J12/$B$6</f>
        <v>0</v>
      </c>
      <c r="K12" s="8">
        <f>'Protocole Inventaire'!K12/$B$6</f>
        <v>14.40677966101695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0</v>
      </c>
    </row>
    <row r="13" spans="1:19" x14ac:dyDescent="0.35">
      <c r="A13" s="8">
        <f>'Protocole Inventaire'!A13</f>
        <v>26</v>
      </c>
      <c r="B13" s="8">
        <f>'Protocole Inventaire'!B13</f>
        <v>0.48</v>
      </c>
      <c r="C13" s="8">
        <f>'Protocole Inventaire'!C13/$B$6</f>
        <v>13.559322033898306</v>
      </c>
      <c r="D13" s="8">
        <f>'Protocole Inventaire'!D13/$B$6</f>
        <v>1.6949152542372883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5.9322033898305087</v>
      </c>
      <c r="J13" s="8">
        <f>'Protocole Inventaire'!J13/$B$6</f>
        <v>0</v>
      </c>
      <c r="K13" s="8">
        <f>'Protocole Inventaire'!K13/$B$6</f>
        <v>6.7796610169491531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35">
      <c r="A14" s="8">
        <f>'Protocole Inventaire'!A14</f>
        <v>30</v>
      </c>
      <c r="B14" s="8">
        <f>'Protocole Inventaire'!B14</f>
        <v>0.7</v>
      </c>
      <c r="C14" s="8">
        <f>'Protocole Inventaire'!C14/$B$6</f>
        <v>10.16949152542373</v>
      </c>
      <c r="D14" s="8">
        <f>'Protocole Inventaire'!D14/$B$6</f>
        <v>0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1.6949152542372883</v>
      </c>
      <c r="J14" s="8">
        <f>'Protocole Inventaire'!J14/$B$6</f>
        <v>0</v>
      </c>
      <c r="K14" s="8">
        <f>'Protocole Inventaire'!K14/$B$6</f>
        <v>9.3220338983050848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0.84745762711864414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35">
      <c r="A15" s="8">
        <f>'Protocole Inventaire'!A15</f>
        <v>34</v>
      </c>
      <c r="B15" s="8">
        <f>'Protocole Inventaire'!B15</f>
        <v>0.95</v>
      </c>
      <c r="C15" s="8">
        <f>'Protocole Inventaire'!C15/$B$6</f>
        <v>9.3220338983050848</v>
      </c>
      <c r="D15" s="8">
        <f>'Protocole Inventaire'!D15/$B$6</f>
        <v>0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0.84745762711864414</v>
      </c>
      <c r="J15" s="8">
        <f>'Protocole Inventaire'!J15/$B$6</f>
        <v>0</v>
      </c>
      <c r="K15" s="8">
        <f>'Protocole Inventaire'!K15/$B$6</f>
        <v>6.7796610169491531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35">
      <c r="A16" s="8">
        <f>'Protocole Inventaire'!A16</f>
        <v>38</v>
      </c>
      <c r="B16" s="8">
        <f>'Protocole Inventaire'!B16</f>
        <v>1.25</v>
      </c>
      <c r="C16" s="8">
        <f>'Protocole Inventaire'!C16/$B$6</f>
        <v>11.016949152542374</v>
      </c>
      <c r="D16" s="8">
        <f>'Protocole Inventaire'!D16/$B$6</f>
        <v>0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3.3898305084745766</v>
      </c>
      <c r="J16" s="8">
        <f>'Protocole Inventaire'!J16/$B$6</f>
        <v>0</v>
      </c>
      <c r="K16" s="8">
        <f>'Protocole Inventaire'!K16/$B$6</f>
        <v>3.3898305084745766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35">
      <c r="A17" s="8">
        <f>'Protocole Inventaire'!A17</f>
        <v>42</v>
      </c>
      <c r="B17" s="8">
        <f>'Protocole Inventaire'!B17</f>
        <v>1.6</v>
      </c>
      <c r="C17" s="8">
        <f>'Protocole Inventaire'!C17/$B$6</f>
        <v>5.0847457627118651</v>
      </c>
      <c r="D17" s="8">
        <f>'Protocole Inventaire'!D17/$B$6</f>
        <v>0.84745762711864414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2.5423728813559325</v>
      </c>
      <c r="J17" s="8">
        <f>'Protocole Inventaire'!J17/$B$6</f>
        <v>0</v>
      </c>
      <c r="K17" s="8">
        <f>'Protocole Inventaire'!K17/$B$6</f>
        <v>0.84745762711864414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35">
      <c r="A18" s="8">
        <f>'Protocole Inventaire'!A18</f>
        <v>46</v>
      </c>
      <c r="B18" s="8">
        <f>'Protocole Inventaire'!B18</f>
        <v>1.98</v>
      </c>
      <c r="C18" s="8">
        <f>'Protocole Inventaire'!C18/$B$6</f>
        <v>6.7796610169491531</v>
      </c>
      <c r="D18" s="8">
        <f>'Protocole Inventaire'!D18/$B$6</f>
        <v>0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2.5423728813559325</v>
      </c>
      <c r="J18" s="8">
        <f>'Protocole Inventaire'!J18/$B$6</f>
        <v>0</v>
      </c>
      <c r="K18" s="8">
        <f>'Protocole Inventaire'!K18/$B$6</f>
        <v>0.84745762711864414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35">
      <c r="A19" s="8">
        <f>'Protocole Inventaire'!A19</f>
        <v>50</v>
      </c>
      <c r="B19" s="8">
        <f>'Protocole Inventaire'!B19</f>
        <v>2.4</v>
      </c>
      <c r="C19" s="8">
        <f>'Protocole Inventaire'!C19/$B$6</f>
        <v>8.4745762711864412</v>
      </c>
      <c r="D19" s="8">
        <f>'Protocole Inventaire'!D19/$B$6</f>
        <v>1.6949152542372883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1.6949152542372883</v>
      </c>
      <c r="J19" s="8">
        <f>'Protocole Inventaire'!J19/$B$6</f>
        <v>0</v>
      </c>
      <c r="K19" s="8">
        <f>'Protocole Inventaire'!K19/$B$6</f>
        <v>0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35">
      <c r="A20" s="8">
        <f>'Protocole Inventaire'!A20</f>
        <v>54</v>
      </c>
      <c r="B20" s="8">
        <f>'Protocole Inventaire'!B20</f>
        <v>2.84</v>
      </c>
      <c r="C20" s="8">
        <f>'Protocole Inventaire'!C20/$B$6</f>
        <v>19.491525423728813</v>
      </c>
      <c r="D20" s="8">
        <f>'Protocole Inventaire'!D20/$B$6</f>
        <v>0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0.84745762711864414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35">
      <c r="A21" s="8">
        <f>'Protocole Inventaire'!A21</f>
        <v>58</v>
      </c>
      <c r="B21" s="8">
        <f>'Protocole Inventaire'!B21</f>
        <v>3.33</v>
      </c>
      <c r="C21" s="8">
        <f>'Protocole Inventaire'!C21/$B$6</f>
        <v>3.3898305084745766</v>
      </c>
      <c r="D21" s="8">
        <f>'Protocole Inventaire'!D21/$B$6</f>
        <v>0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1.6949152542372883</v>
      </c>
      <c r="J21" s="8">
        <f>'Protocole Inventaire'!J21/$B$6</f>
        <v>0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35">
      <c r="A22" s="8">
        <f>'Protocole Inventaire'!A22</f>
        <v>62</v>
      </c>
      <c r="B22" s="8">
        <f>'Protocole Inventaire'!B22</f>
        <v>3.87</v>
      </c>
      <c r="C22" s="8">
        <f>'Protocole Inventaire'!C22/$B$6</f>
        <v>10.16949152542373</v>
      </c>
      <c r="D22" s="8">
        <f>'Protocole Inventaire'!D22/$B$6</f>
        <v>0.84745762711864414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0.84745762711864414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35">
      <c r="A23" s="8">
        <f>'Protocole Inventaire'!A23</f>
        <v>66</v>
      </c>
      <c r="B23" s="8">
        <f>'Protocole Inventaire'!B23</f>
        <v>4.4400000000000004</v>
      </c>
      <c r="C23" s="8">
        <f>'Protocole Inventaire'!C23/$B$6</f>
        <v>6.7796610169491531</v>
      </c>
      <c r="D23" s="8">
        <f>'Protocole Inventaire'!D23/$B$6</f>
        <v>0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0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35">
      <c r="A24" s="8">
        <f>'Protocole Inventaire'!A24</f>
        <v>70</v>
      </c>
      <c r="B24" s="8">
        <f>'Protocole Inventaire'!B24</f>
        <v>5.07</v>
      </c>
      <c r="C24" s="8">
        <f>'Protocole Inventaire'!C24/$B$6</f>
        <v>7.6271186440677967</v>
      </c>
      <c r="D24" s="8">
        <f>'Protocole Inventaire'!D24/$B$6</f>
        <v>0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0.84745762711864414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35">
      <c r="A25" s="8">
        <f>'Protocole Inventaire'!A25</f>
        <v>74</v>
      </c>
      <c r="B25" s="8">
        <f>'Protocole Inventaire'!B25</f>
        <v>5.74</v>
      </c>
      <c r="C25" s="8">
        <f>'Protocole Inventaire'!C25/$B$6</f>
        <v>5.0847457627118651</v>
      </c>
      <c r="D25" s="8">
        <f>'Protocole Inventaire'!D25/$B$6</f>
        <v>0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0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35">
      <c r="A26" s="8">
        <f>'Protocole Inventaire'!A26</f>
        <v>78</v>
      </c>
      <c r="B26" s="8">
        <f>'Protocole Inventaire'!B26</f>
        <v>6.43</v>
      </c>
      <c r="C26" s="8">
        <f>'Protocole Inventaire'!C26/$B$6</f>
        <v>3.3898305084745766</v>
      </c>
      <c r="D26" s="8">
        <f>'Protocole Inventaire'!D26/$B$6</f>
        <v>0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35">
      <c r="A27" s="8">
        <f>'Protocole Inventaire'!A27</f>
        <v>82</v>
      </c>
      <c r="B27" s="8">
        <f>'Protocole Inventaire'!B27</f>
        <v>7.15</v>
      </c>
      <c r="C27" s="8">
        <f>'Protocole Inventaire'!C27/$B$6</f>
        <v>0.84745762711864414</v>
      </c>
      <c r="D27" s="8">
        <f>'Protocole Inventaire'!D27/$B$6</f>
        <v>0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35">
      <c r="A28" s="8">
        <f>'Protocole Inventaire'!A28</f>
        <v>86</v>
      </c>
      <c r="B28" s="8">
        <f>'Protocole Inventaire'!B28</f>
        <v>7.9</v>
      </c>
      <c r="C28" s="8">
        <f>'Protocole Inventaire'!C28/$B$6</f>
        <v>0.84745762711864414</v>
      </c>
      <c r="D28" s="8">
        <f>'Protocole Inventaire'!D28/$B$6</f>
        <v>0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35">
      <c r="A29" s="8">
        <f>'Protocole Inventaire'!A29</f>
        <v>90</v>
      </c>
      <c r="B29" s="8">
        <f>'Protocole Inventaire'!B29</f>
        <v>8.68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35">
      <c r="A30" s="8">
        <f>'Protocole Inventaire'!A30</f>
        <v>94</v>
      </c>
      <c r="B30" s="8">
        <f>'Protocole Inventaire'!B30</f>
        <v>9.49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35">
      <c r="A31" s="8">
        <f>'Protocole Inventaire'!A31</f>
        <v>98</v>
      </c>
      <c r="B31" s="8">
        <f>'Protocole Inventaire'!B31</f>
        <v>10.33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35">
      <c r="A32" s="8">
        <f>'Protocole Inventaire'!A32</f>
        <v>102</v>
      </c>
      <c r="B32" s="8">
        <f>'Protocole Inventaire'!B32</f>
        <v>11.21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35">
      <c r="A33" s="8">
        <f>'Protocole Inventaire'!A33</f>
        <v>106</v>
      </c>
      <c r="B33" s="8">
        <f>'Protocole Inventaire'!B33</f>
        <v>12.12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35">
      <c r="A34" s="8">
        <f>'Protocole Inventaire'!A34</f>
        <v>110</v>
      </c>
      <c r="B34" s="8">
        <f>'Protocole Inventaire'!B34</f>
        <v>12.7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35">
      <c r="A35" s="8">
        <f>'Protocole Inventaire'!A35</f>
        <v>114</v>
      </c>
      <c r="B35" s="8">
        <f>'Protocole Inventaire'!B35</f>
        <v>13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35">
      <c r="A36" s="8">
        <f>'Protocole Inventaire'!A36</f>
        <v>118</v>
      </c>
      <c r="B36" s="8">
        <f>'Protocole Inventaire'!B36</f>
        <v>13.4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35">
      <c r="A37" s="8">
        <f>'Protocole Inventaire'!A37</f>
        <v>122</v>
      </c>
      <c r="B37" s="8">
        <f>'Protocole Inventaire'!B37</f>
        <v>13.7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35">
      <c r="A38" s="8">
        <f>'Protocole Inventaire'!A38</f>
        <v>126</v>
      </c>
      <c r="B38" s="8">
        <f>'Protocole Inventaire'!B38</f>
        <v>13.9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35">
      <c r="A39" s="8">
        <f>'Protocole Inventaire'!A39</f>
        <v>130</v>
      </c>
      <c r="B39" s="8">
        <f>'Protocole Inventaire'!B39</f>
        <v>14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3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3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3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3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3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3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3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3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3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3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3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3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CF25-A9DC-4693-948D-BCCEB4B8A94F}">
  <dimension ref="A1:T55"/>
  <sheetViews>
    <sheetView workbookViewId="0">
      <selection activeCell="C5" sqref="C5"/>
    </sheetView>
  </sheetViews>
  <sheetFormatPr baseColWidth="10" defaultColWidth="11" defaultRowHeight="15.5" x14ac:dyDescent="0.35"/>
  <cols>
    <col min="1" max="1" width="17.83203125" customWidth="1"/>
    <col min="2" max="2" width="12" customWidth="1"/>
  </cols>
  <sheetData>
    <row r="1" spans="1:19" ht="21" x14ac:dyDescent="0.5">
      <c r="A1" s="1" t="s">
        <v>47</v>
      </c>
    </row>
    <row r="2" spans="1:19" x14ac:dyDescent="0.35">
      <c r="A2" s="5" t="s">
        <v>48</v>
      </c>
    </row>
    <row r="3" spans="1:19" x14ac:dyDescent="0.35">
      <c r="A3" s="2" t="s">
        <v>6</v>
      </c>
    </row>
    <row r="4" spans="1:19" x14ac:dyDescent="0.35">
      <c r="A4" s="2" t="s">
        <v>7</v>
      </c>
    </row>
    <row r="5" spans="1:19" x14ac:dyDescent="0.35">
      <c r="A5" s="2" t="s">
        <v>8</v>
      </c>
    </row>
    <row r="6" spans="1:19" x14ac:dyDescent="0.35">
      <c r="A6" s="2" t="s">
        <v>9</v>
      </c>
      <c r="B6">
        <f>'Protocole Inventaire'!B6</f>
        <v>1.18</v>
      </c>
      <c r="C6" s="2" t="s">
        <v>0</v>
      </c>
    </row>
    <row r="8" spans="1:19" ht="46.5" x14ac:dyDescent="0.3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35">
      <c r="A9" s="7">
        <f>'Protocole Inventaire'!A9</f>
        <v>10</v>
      </c>
      <c r="B9" s="7">
        <f>'Protocole Inventaire'!B9</f>
        <v>7.0000000000000007E-2</v>
      </c>
      <c r="C9" s="7">
        <f>'Protocole Inventaire'!C9*($A9/200)^2*PI()</f>
        <v>0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35">
      <c r="A10" s="8">
        <f>'Protocole Inventaire'!A10</f>
        <v>14</v>
      </c>
      <c r="B10" s="8">
        <f>'Protocole Inventaire'!B10</f>
        <v>0.11</v>
      </c>
      <c r="C10" s="8">
        <f>'Protocole Inventaire'!C10*($A10/200)^2*PI()</f>
        <v>0.18472564803107985</v>
      </c>
      <c r="D10" s="8">
        <f>'Protocole Inventaire'!D10*($A10/200)^2*PI()</f>
        <v>0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0.27708847204661979</v>
      </c>
      <c r="J10" s="8">
        <f>'Protocole Inventaire'!J10*($A10/200)^2*PI()</f>
        <v>0</v>
      </c>
      <c r="K10" s="8">
        <f>'Protocole Inventaire'!K10*($A10/200)^2*PI()</f>
        <v>7.6969020012949946E-2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3.0787608005179976E-2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</v>
      </c>
    </row>
    <row r="11" spans="1:19" x14ac:dyDescent="0.35">
      <c r="A11" s="8">
        <f>'Protocole Inventaire'!A11</f>
        <v>18</v>
      </c>
      <c r="B11" s="8">
        <f>'Protocole Inventaire'!B11</f>
        <v>0.19</v>
      </c>
      <c r="C11" s="8">
        <f>'Protocole Inventaire'!C11*($A11/200)^2*PI()</f>
        <v>0.40715040790523715</v>
      </c>
      <c r="D11" s="8">
        <f>'Protocole Inventaire'!D11*($A11/200)^2*PI()</f>
        <v>7.6340701482231973E-2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0.40715040790523715</v>
      </c>
      <c r="J11" s="8">
        <f>'Protocole Inventaire'!J11*($A11/200)^2*PI()</f>
        <v>0</v>
      </c>
      <c r="K11" s="8">
        <f>'Protocole Inventaire'!K11*($A11/200)^2*PI()</f>
        <v>0.55983181086970113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5.0893800988154644E-2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2.5446900494077322E-2</v>
      </c>
    </row>
    <row r="12" spans="1:19" x14ac:dyDescent="0.35">
      <c r="A12" s="8">
        <f>'Protocole Inventaire'!A12</f>
        <v>22</v>
      </c>
      <c r="B12" s="8">
        <f>'Protocole Inventaire'!B12</f>
        <v>0.31</v>
      </c>
      <c r="C12" s="8">
        <f>'Protocole Inventaire'!C12*($A12/200)^2*PI()</f>
        <v>0.45615925330123797</v>
      </c>
      <c r="D12" s="8">
        <f>'Protocole Inventaire'!D12*($A12/200)^2*PI()</f>
        <v>0.11403981332530949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0.15205308443374599</v>
      </c>
      <c r="J12" s="8">
        <f>'Protocole Inventaire'!J12*($A12/200)^2*PI()</f>
        <v>0</v>
      </c>
      <c r="K12" s="8">
        <f>'Protocole Inventaire'!K12*($A12/200)^2*PI()</f>
        <v>0.6462256088434204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0</v>
      </c>
    </row>
    <row r="13" spans="1:19" x14ac:dyDescent="0.35">
      <c r="A13" s="8">
        <f>'Protocole Inventaire'!A13</f>
        <v>26</v>
      </c>
      <c r="B13" s="8">
        <f>'Protocole Inventaire'!B13</f>
        <v>0.48</v>
      </c>
      <c r="C13" s="8">
        <f>'Protocole Inventaire'!C13*($A13/200)^2*PI()</f>
        <v>0.8494866535306802</v>
      </c>
      <c r="D13" s="8">
        <f>'Protocole Inventaire'!D13*($A13/200)^2*PI()</f>
        <v>0.10618583169133503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0.3716504109196726</v>
      </c>
      <c r="J13" s="8">
        <f>'Protocole Inventaire'!J13*($A13/200)^2*PI()</f>
        <v>0</v>
      </c>
      <c r="K13" s="8">
        <f>'Protocole Inventaire'!K13*($A13/200)^2*PI()</f>
        <v>0.4247433267653401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0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35">
      <c r="A14" s="8">
        <f>'Protocole Inventaire'!A14</f>
        <v>30</v>
      </c>
      <c r="B14" s="8">
        <f>'Protocole Inventaire'!B14</f>
        <v>0.7</v>
      </c>
      <c r="C14" s="8">
        <f>'Protocole Inventaire'!C14*($A14/200)^2*PI()</f>
        <v>0.84823001646924423</v>
      </c>
      <c r="D14" s="8">
        <f>'Protocole Inventaire'!D14*($A14/200)^2*PI()</f>
        <v>0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0.1413716694115407</v>
      </c>
      <c r="J14" s="8">
        <f>'Protocole Inventaire'!J14*($A14/200)^2*PI()</f>
        <v>0</v>
      </c>
      <c r="K14" s="8">
        <f>'Protocole Inventaire'!K14*($A14/200)^2*PI()</f>
        <v>0.77754418176347384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7.0685834705770348E-2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35">
      <c r="A15" s="8">
        <f>'Protocole Inventaire'!A15</f>
        <v>34</v>
      </c>
      <c r="B15" s="8">
        <f>'Protocole Inventaire'!B15</f>
        <v>0.95</v>
      </c>
      <c r="C15" s="8">
        <f>'Protocole Inventaire'!C15*($A15/200)^2*PI()</f>
        <v>0.99871230457619542</v>
      </c>
      <c r="D15" s="8">
        <f>'Protocole Inventaire'!D15*($A15/200)^2*PI()</f>
        <v>0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9.0792027688745044E-2</v>
      </c>
      <c r="J15" s="8">
        <f>'Protocole Inventaire'!J15*($A15/200)^2*PI()</f>
        <v>0</v>
      </c>
      <c r="K15" s="8">
        <f>'Protocole Inventaire'!K15*($A15/200)^2*PI()</f>
        <v>0.72633622150996036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35">
      <c r="A16" s="8">
        <f>'Protocole Inventaire'!A16</f>
        <v>38</v>
      </c>
      <c r="B16" s="8">
        <f>'Protocole Inventaire'!B16</f>
        <v>1.25</v>
      </c>
      <c r="C16" s="8">
        <f>'Protocole Inventaire'!C16*($A16/200)^2*PI()</f>
        <v>1.47434943232969</v>
      </c>
      <c r="D16" s="8">
        <f>'Protocole Inventaire'!D16*($A16/200)^2*PI()</f>
        <v>0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0.45364597917836613</v>
      </c>
      <c r="J16" s="8">
        <f>'Protocole Inventaire'!J16*($A16/200)^2*PI()</f>
        <v>0</v>
      </c>
      <c r="K16" s="8">
        <f>'Protocole Inventaire'!K16*($A16/200)^2*PI()</f>
        <v>0.45364597917836613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35">
      <c r="A17" s="8">
        <f>'Protocole Inventaire'!A17</f>
        <v>42</v>
      </c>
      <c r="B17" s="8">
        <f>'Protocole Inventaire'!B17</f>
        <v>1.6</v>
      </c>
      <c r="C17" s="8">
        <f>'Protocole Inventaire'!C17*($A17/200)^2*PI()</f>
        <v>0.83126541613985905</v>
      </c>
      <c r="D17" s="8">
        <f>'Protocole Inventaire'!D17*($A17/200)^2*PI()</f>
        <v>0.13854423602330987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0.41563270806992952</v>
      </c>
      <c r="J17" s="8">
        <f>'Protocole Inventaire'!J17*($A17/200)^2*PI()</f>
        <v>0</v>
      </c>
      <c r="K17" s="8">
        <f>'Protocole Inventaire'!K17*($A17/200)^2*PI()</f>
        <v>0.13854423602330987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35">
      <c r="A18" s="8">
        <f>'Protocole Inventaire'!A18</f>
        <v>46</v>
      </c>
      <c r="B18" s="8">
        <f>'Protocole Inventaire'!B18</f>
        <v>1.98</v>
      </c>
      <c r="C18" s="8">
        <f>'Protocole Inventaire'!C18*($A18/200)^2*PI()</f>
        <v>1.3295220109992005</v>
      </c>
      <c r="D18" s="8">
        <f>'Protocole Inventaire'!D18*($A18/200)^2*PI()</f>
        <v>0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0.4985707541247002</v>
      </c>
      <c r="J18" s="8">
        <f>'Protocole Inventaire'!J18*($A18/200)^2*PI()</f>
        <v>0</v>
      </c>
      <c r="K18" s="8">
        <f>'Protocole Inventaire'!K18*($A18/200)^2*PI()</f>
        <v>0.16619025137490007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35">
      <c r="A19" s="8">
        <f>'Protocole Inventaire'!A19</f>
        <v>50</v>
      </c>
      <c r="B19" s="8">
        <f>'Protocole Inventaire'!B19</f>
        <v>2.4</v>
      </c>
      <c r="C19" s="8">
        <f>'Protocole Inventaire'!C19*($A19/200)^2*PI()</f>
        <v>1.9634954084936207</v>
      </c>
      <c r="D19" s="8">
        <f>'Protocole Inventaire'!D19*($A19/200)^2*PI()</f>
        <v>0.39269908169872414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0.39269908169872414</v>
      </c>
      <c r="J19" s="8">
        <f>'Protocole Inventaire'!J19*($A19/200)^2*PI()</f>
        <v>0</v>
      </c>
      <c r="K19" s="8">
        <f>'Protocole Inventaire'!K19*($A19/200)^2*PI()</f>
        <v>0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35">
      <c r="A20" s="8">
        <f>'Protocole Inventaire'!A20</f>
        <v>54</v>
      </c>
      <c r="B20" s="8">
        <f>'Protocole Inventaire'!B20</f>
        <v>2.84</v>
      </c>
      <c r="C20" s="8">
        <f>'Protocole Inventaire'!C20*($A20/200)^2*PI()</f>
        <v>5.2675084022740064</v>
      </c>
      <c r="D20" s="8">
        <f>'Protocole Inventaire'!D20*($A20/200)^2*PI()</f>
        <v>0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0.22902210444669593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35">
      <c r="A21" s="8">
        <f>'Protocole Inventaire'!A21</f>
        <v>58</v>
      </c>
      <c r="B21" s="8">
        <f>'Protocole Inventaire'!B21</f>
        <v>3.33</v>
      </c>
      <c r="C21" s="8">
        <f>'Protocole Inventaire'!C21*($A21/200)^2*PI()</f>
        <v>1.0568317686676063</v>
      </c>
      <c r="D21" s="8">
        <f>'Protocole Inventaire'!D21*($A21/200)^2*PI()</f>
        <v>0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0.52841588433380315</v>
      </c>
      <c r="J21" s="8">
        <f>'Protocole Inventaire'!J21*($A21/200)^2*PI()</f>
        <v>0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35">
      <c r="A22" s="8">
        <f>'Protocole Inventaire'!A22</f>
        <v>62</v>
      </c>
      <c r="B22" s="8">
        <f>'Protocole Inventaire'!B22</f>
        <v>3.87</v>
      </c>
      <c r="C22" s="8">
        <f>'Protocole Inventaire'!C22*($A22/200)^2*PI()</f>
        <v>3.6228846481197494</v>
      </c>
      <c r="D22" s="8">
        <f>'Protocole Inventaire'!D22*($A22/200)^2*PI()</f>
        <v>0.30190705400997914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0.30190705400997914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35">
      <c r="A23" s="8">
        <f>'Protocole Inventaire'!A23</f>
        <v>66</v>
      </c>
      <c r="B23" s="8">
        <f>'Protocole Inventaire'!B23</f>
        <v>4.4400000000000004</v>
      </c>
      <c r="C23" s="8">
        <f>'Protocole Inventaire'!C23*($A23/200)^2*PI()</f>
        <v>2.7369555198074282</v>
      </c>
      <c r="D23" s="8">
        <f>'Protocole Inventaire'!D23*($A23/200)^2*PI()</f>
        <v>0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35">
      <c r="A24" s="8">
        <f>'Protocole Inventaire'!A24</f>
        <v>70</v>
      </c>
      <c r="B24" s="8">
        <f>'Protocole Inventaire'!B24</f>
        <v>5.07</v>
      </c>
      <c r="C24" s="8">
        <f>'Protocole Inventaire'!C24*($A24/200)^2*PI()</f>
        <v>3.4636059005827464</v>
      </c>
      <c r="D24" s="8">
        <f>'Protocole Inventaire'!D24*($A24/200)^2*PI()</f>
        <v>0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0.38484510006474959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35">
      <c r="A25" s="8">
        <f>'Protocole Inventaire'!A25</f>
        <v>74</v>
      </c>
      <c r="B25" s="8">
        <f>'Protocole Inventaire'!B25</f>
        <v>5.74</v>
      </c>
      <c r="C25" s="8">
        <f>'Protocole Inventaire'!C25*($A25/200)^2*PI()</f>
        <v>2.5805042056586558</v>
      </c>
      <c r="D25" s="8">
        <f>'Protocole Inventaire'!D25*($A25/200)^2*PI()</f>
        <v>0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35">
      <c r="A26" s="8">
        <f>'Protocole Inventaire'!A26</f>
        <v>78</v>
      </c>
      <c r="B26" s="8">
        <f>'Protocole Inventaire'!B26</f>
        <v>6.43</v>
      </c>
      <c r="C26" s="8">
        <f>'Protocole Inventaire'!C26*($A26/200)^2*PI()</f>
        <v>1.9113449704440304</v>
      </c>
      <c r="D26" s="8">
        <f>'Protocole Inventaire'!D26*($A26/200)^2*PI()</f>
        <v>0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35">
      <c r="A27" s="8">
        <f>'Protocole Inventaire'!A27</f>
        <v>82</v>
      </c>
      <c r="B27" s="8">
        <f>'Protocole Inventaire'!B27</f>
        <v>7.15</v>
      </c>
      <c r="C27" s="8">
        <f>'Protocole Inventaire'!C27*($A27/200)^2*PI()</f>
        <v>0.52810172506844411</v>
      </c>
      <c r="D27" s="8">
        <f>'Protocole Inventaire'!D27*($A27/200)^2*PI()</f>
        <v>0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35">
      <c r="A28" s="8">
        <f>'Protocole Inventaire'!A28</f>
        <v>86</v>
      </c>
      <c r="B28" s="8">
        <f>'Protocole Inventaire'!B28</f>
        <v>7.9</v>
      </c>
      <c r="C28" s="8">
        <f>'Protocole Inventaire'!C28*($A28/200)^2*PI()</f>
        <v>0.58088048164875272</v>
      </c>
      <c r="D28" s="8">
        <f>'Protocole Inventaire'!D28*($A28/200)^2*PI()</f>
        <v>0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35">
      <c r="A29" s="8">
        <f>'Protocole Inventaire'!A29</f>
        <v>90</v>
      </c>
      <c r="B29" s="8">
        <f>'Protocole Inventaire'!B29</f>
        <v>8.68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35">
      <c r="A30" s="8">
        <f>'Protocole Inventaire'!A30</f>
        <v>94</v>
      </c>
      <c r="B30" s="8">
        <f>'Protocole Inventaire'!B30</f>
        <v>9.49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35">
      <c r="A31" s="8">
        <f>'Protocole Inventaire'!A31</f>
        <v>98</v>
      </c>
      <c r="B31" s="8">
        <f>'Protocole Inventaire'!B31</f>
        <v>10.33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35">
      <c r="A32" s="8">
        <f>'Protocole Inventaire'!A32</f>
        <v>102</v>
      </c>
      <c r="B32" s="8">
        <f>'Protocole Inventaire'!B32</f>
        <v>11.21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35">
      <c r="A33" s="8">
        <f>'Protocole Inventaire'!A33</f>
        <v>106</v>
      </c>
      <c r="B33" s="8">
        <f>'Protocole Inventaire'!B33</f>
        <v>12.12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35">
      <c r="A34" s="8">
        <f>'Protocole Inventaire'!A34</f>
        <v>110</v>
      </c>
      <c r="B34" s="8">
        <f>'Protocole Inventaire'!B34</f>
        <v>12.7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35">
      <c r="A35" s="8">
        <f>'Protocole Inventaire'!A35</f>
        <v>114</v>
      </c>
      <c r="B35" s="8">
        <f>'Protocole Inventaire'!B35</f>
        <v>13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35">
      <c r="A36" s="8">
        <f>'Protocole Inventaire'!A36</f>
        <v>118</v>
      </c>
      <c r="B36" s="8">
        <f>'Protocole Inventaire'!B36</f>
        <v>13.4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35">
      <c r="A37" s="8">
        <f>'Protocole Inventaire'!A37</f>
        <v>122</v>
      </c>
      <c r="B37" s="8">
        <f>'Protocole Inventaire'!B37</f>
        <v>13.7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35">
      <c r="A38" s="8">
        <f>'Protocole Inventaire'!A38</f>
        <v>126</v>
      </c>
      <c r="B38" s="8">
        <f>'Protocole Inventaire'!B38</f>
        <v>13.9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35">
      <c r="A39" s="8">
        <f>'Protocole Inventaire'!A39</f>
        <v>130</v>
      </c>
      <c r="B39" s="8">
        <f>'Protocole Inventaire'!B39</f>
        <v>14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3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3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3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3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3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3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3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3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3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3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3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3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35">
      <c r="A53" t="s">
        <v>49</v>
      </c>
      <c r="B53" t="s">
        <v>2</v>
      </c>
      <c r="C53">
        <f>SUM(C9:C51)</f>
        <v>31.091714174047464</v>
      </c>
      <c r="D53">
        <f t="shared" ref="D53:S53" si="0">SUM(D9:D51)</f>
        <v>1.1297167182308896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4.6448447383325098</v>
      </c>
      <c r="J53">
        <f t="shared" si="0"/>
        <v>0</v>
      </c>
      <c r="K53">
        <f t="shared" si="0"/>
        <v>3.9700306363414217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0.15236724369910498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2.5446900494077322E-2</v>
      </c>
      <c r="T53">
        <f>SUM(C53:S53)</f>
        <v>41.014120411145463</v>
      </c>
    </row>
    <row r="54" spans="1:20" x14ac:dyDescent="0.35">
      <c r="A54" t="s">
        <v>49</v>
      </c>
      <c r="B54" t="s">
        <v>30</v>
      </c>
      <c r="C54">
        <f>C53/$B$6</f>
        <v>26.348910316989379</v>
      </c>
      <c r="D54">
        <f t="shared" ref="D54:S54" si="1">D53/$B$6</f>
        <v>0.95738704934821162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3.9363091002817883</v>
      </c>
      <c r="J54">
        <f t="shared" si="1"/>
        <v>0</v>
      </c>
      <c r="K54">
        <f t="shared" si="1"/>
        <v>3.3644327426622218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0.12912478279585168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2.1565169910235021E-2</v>
      </c>
      <c r="T54">
        <f>SUM(C54:S54)</f>
        <v>34.757729161987683</v>
      </c>
    </row>
    <row r="55" spans="1:20" x14ac:dyDescent="0.35">
      <c r="A55" t="s">
        <v>49</v>
      </c>
      <c r="B55" t="s">
        <v>50</v>
      </c>
      <c r="C55">
        <f>C54/$T54</f>
        <v>0.75807341136099038</v>
      </c>
      <c r="D55">
        <f t="shared" ref="D55:S55" si="2">D54/$T54</f>
        <v>2.7544579937496174E-2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0.11324989276303697</v>
      </c>
      <c r="J55">
        <f t="shared" si="2"/>
        <v>0</v>
      </c>
      <c r="K55">
        <f t="shared" si="2"/>
        <v>9.6796678718058707E-2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3.7149947913475098E-3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6.2044242907040878E-4</v>
      </c>
      <c r="T55">
        <f>SUM(C55:S55)</f>
        <v>1.0000000000000002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349F-FE17-40D9-AC4F-BEBB023F400E}">
  <dimension ref="A1:T55"/>
  <sheetViews>
    <sheetView workbookViewId="0">
      <selection activeCell="C5" sqref="C5"/>
    </sheetView>
  </sheetViews>
  <sheetFormatPr baseColWidth="10" defaultColWidth="11" defaultRowHeight="15.5" x14ac:dyDescent="0.35"/>
  <cols>
    <col min="1" max="1" width="17.83203125" customWidth="1"/>
    <col min="2" max="2" width="12" customWidth="1"/>
  </cols>
  <sheetData>
    <row r="1" spans="1:19" ht="21" x14ac:dyDescent="0.5">
      <c r="A1" s="1" t="s">
        <v>51</v>
      </c>
    </row>
    <row r="2" spans="1:19" x14ac:dyDescent="0.35">
      <c r="A2" s="5" t="s">
        <v>52</v>
      </c>
    </row>
    <row r="3" spans="1:19" x14ac:dyDescent="0.35">
      <c r="A3" s="2" t="s">
        <v>6</v>
      </c>
    </row>
    <row r="4" spans="1:19" x14ac:dyDescent="0.35">
      <c r="A4" s="2" t="s">
        <v>7</v>
      </c>
    </row>
    <row r="5" spans="1:19" x14ac:dyDescent="0.35">
      <c r="A5" s="2" t="s">
        <v>8</v>
      </c>
    </row>
    <row r="6" spans="1:19" x14ac:dyDescent="0.35">
      <c r="A6" s="2" t="s">
        <v>9</v>
      </c>
      <c r="B6">
        <f>'Protocole Inventaire'!B6</f>
        <v>1.18</v>
      </c>
      <c r="C6" s="2" t="s">
        <v>0</v>
      </c>
    </row>
    <row r="8" spans="1:19" ht="46.5" x14ac:dyDescent="0.3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35">
      <c r="A9" s="7">
        <f>'Protocole Inventaire'!A9</f>
        <v>10</v>
      </c>
      <c r="B9" s="7">
        <f>'Protocole Inventaire'!B9</f>
        <v>7.0000000000000007E-2</v>
      </c>
      <c r="C9" s="7">
        <f>'Protocole Inventaire'!C9*$B9</f>
        <v>0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35">
      <c r="A10" s="8">
        <f>'Protocole Inventaire'!A10</f>
        <v>14</v>
      </c>
      <c r="B10" s="8">
        <f>'Protocole Inventaire'!B10</f>
        <v>0.11</v>
      </c>
      <c r="C10" s="8">
        <f>'Protocole Inventaire'!C10*$B10</f>
        <v>1.32</v>
      </c>
      <c r="D10" s="8">
        <f>'Protocole Inventaire'!D10*$B10</f>
        <v>0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1.98</v>
      </c>
      <c r="J10" s="8">
        <f>'Protocole Inventaire'!J10*$B10</f>
        <v>0</v>
      </c>
      <c r="K10" s="8">
        <f>'Protocole Inventaire'!K10*$B10</f>
        <v>0.55000000000000004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0.22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</v>
      </c>
    </row>
    <row r="11" spans="1:19" x14ac:dyDescent="0.35">
      <c r="A11" s="8">
        <f>'Protocole Inventaire'!A11</f>
        <v>18</v>
      </c>
      <c r="B11" s="8">
        <f>'Protocole Inventaire'!B11</f>
        <v>0.19</v>
      </c>
      <c r="C11" s="8">
        <f>'Protocole Inventaire'!C11*$B11</f>
        <v>3.04</v>
      </c>
      <c r="D11" s="8">
        <f>'Protocole Inventaire'!D11*$B11</f>
        <v>0.57000000000000006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3.04</v>
      </c>
      <c r="J11" s="8">
        <f>'Protocole Inventaire'!J11*$B11</f>
        <v>0</v>
      </c>
      <c r="K11" s="8">
        <f>'Protocole Inventaire'!K11*$B11</f>
        <v>4.18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0.38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0.19</v>
      </c>
    </row>
    <row r="12" spans="1:19" x14ac:dyDescent="0.35">
      <c r="A12" s="8">
        <f>'Protocole Inventaire'!A12</f>
        <v>22</v>
      </c>
      <c r="B12" s="8">
        <f>'Protocole Inventaire'!B12</f>
        <v>0.31</v>
      </c>
      <c r="C12" s="8">
        <f>'Protocole Inventaire'!C12*$B12</f>
        <v>3.7199999999999998</v>
      </c>
      <c r="D12" s="8">
        <f>'Protocole Inventaire'!D12*$B12</f>
        <v>0.92999999999999994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1.24</v>
      </c>
      <c r="J12" s="8">
        <f>'Protocole Inventaire'!J12*$B12</f>
        <v>0</v>
      </c>
      <c r="K12" s="8">
        <f>'Protocole Inventaire'!K12*$B12</f>
        <v>5.27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</v>
      </c>
    </row>
    <row r="13" spans="1:19" x14ac:dyDescent="0.35">
      <c r="A13" s="8">
        <f>'Protocole Inventaire'!A13</f>
        <v>26</v>
      </c>
      <c r="B13" s="8">
        <f>'Protocole Inventaire'!B13</f>
        <v>0.48</v>
      </c>
      <c r="C13" s="8">
        <f>'Protocole Inventaire'!C13*$B13</f>
        <v>7.68</v>
      </c>
      <c r="D13" s="8">
        <f>'Protocole Inventaire'!D13*$B13</f>
        <v>0.96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3.36</v>
      </c>
      <c r="J13" s="8">
        <f>'Protocole Inventaire'!J13*$B13</f>
        <v>0</v>
      </c>
      <c r="K13" s="8">
        <f>'Protocole Inventaire'!K13*$B13</f>
        <v>3.84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35">
      <c r="A14" s="8">
        <f>'Protocole Inventaire'!A14</f>
        <v>30</v>
      </c>
      <c r="B14" s="8">
        <f>'Protocole Inventaire'!B14</f>
        <v>0.7</v>
      </c>
      <c r="C14" s="8">
        <f>'Protocole Inventaire'!C14*$B14</f>
        <v>8.3999999999999986</v>
      </c>
      <c r="D14" s="8">
        <f>'Protocole Inventaire'!D14*$B14</f>
        <v>0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1.4</v>
      </c>
      <c r="J14" s="8">
        <f>'Protocole Inventaire'!J14*$B14</f>
        <v>0</v>
      </c>
      <c r="K14" s="8">
        <f>'Protocole Inventaire'!K14*$B14</f>
        <v>7.6999999999999993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0.7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35">
      <c r="A15" s="8">
        <f>'Protocole Inventaire'!A15</f>
        <v>34</v>
      </c>
      <c r="B15" s="8">
        <f>'Protocole Inventaire'!B15</f>
        <v>0.95</v>
      </c>
      <c r="C15" s="8">
        <f>'Protocole Inventaire'!C15*$B15</f>
        <v>10.45</v>
      </c>
      <c r="D15" s="8">
        <f>'Protocole Inventaire'!D15*$B15</f>
        <v>0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0.95</v>
      </c>
      <c r="J15" s="8">
        <f>'Protocole Inventaire'!J15*$B15</f>
        <v>0</v>
      </c>
      <c r="K15" s="8">
        <f>'Protocole Inventaire'!K15*$B15</f>
        <v>7.6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35">
      <c r="A16" s="8">
        <f>'Protocole Inventaire'!A16</f>
        <v>38</v>
      </c>
      <c r="B16" s="8">
        <f>'Protocole Inventaire'!B16</f>
        <v>1.25</v>
      </c>
      <c r="C16" s="8">
        <f>'Protocole Inventaire'!C16*$B16</f>
        <v>16.25</v>
      </c>
      <c r="D16" s="8">
        <f>'Protocole Inventaire'!D16*$B16</f>
        <v>0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5</v>
      </c>
      <c r="J16" s="8">
        <f>'Protocole Inventaire'!J16*$B16</f>
        <v>0</v>
      </c>
      <c r="K16" s="8">
        <f>'Protocole Inventaire'!K16*$B16</f>
        <v>5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35">
      <c r="A17" s="8">
        <f>'Protocole Inventaire'!A17</f>
        <v>42</v>
      </c>
      <c r="B17" s="8">
        <f>'Protocole Inventaire'!B17</f>
        <v>1.6</v>
      </c>
      <c r="C17" s="8">
        <f>'Protocole Inventaire'!C17*$B17</f>
        <v>9.6000000000000014</v>
      </c>
      <c r="D17" s="8">
        <f>'Protocole Inventaire'!D17*$B17</f>
        <v>1.6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4.8000000000000007</v>
      </c>
      <c r="J17" s="8">
        <f>'Protocole Inventaire'!J17*$B17</f>
        <v>0</v>
      </c>
      <c r="K17" s="8">
        <f>'Protocole Inventaire'!K17*$B17</f>
        <v>1.6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35">
      <c r="A18" s="8">
        <f>'Protocole Inventaire'!A18</f>
        <v>46</v>
      </c>
      <c r="B18" s="8">
        <f>'Protocole Inventaire'!B18</f>
        <v>1.98</v>
      </c>
      <c r="C18" s="8">
        <f>'Protocole Inventaire'!C18*$B18</f>
        <v>15.84</v>
      </c>
      <c r="D18" s="8">
        <f>'Protocole Inventaire'!D18*$B18</f>
        <v>0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5.9399999999999995</v>
      </c>
      <c r="J18" s="8">
        <f>'Protocole Inventaire'!J18*$B18</f>
        <v>0</v>
      </c>
      <c r="K18" s="8">
        <f>'Protocole Inventaire'!K18*$B18</f>
        <v>1.98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35">
      <c r="A19" s="8">
        <f>'Protocole Inventaire'!A19</f>
        <v>50</v>
      </c>
      <c r="B19" s="8">
        <f>'Protocole Inventaire'!B19</f>
        <v>2.4</v>
      </c>
      <c r="C19" s="8">
        <f>'Protocole Inventaire'!C19*$B19</f>
        <v>24</v>
      </c>
      <c r="D19" s="8">
        <f>'Protocole Inventaire'!D19*$B19</f>
        <v>4.8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4.8</v>
      </c>
      <c r="J19" s="8">
        <f>'Protocole Inventaire'!J19*$B19</f>
        <v>0</v>
      </c>
      <c r="K19" s="8">
        <f>'Protocole Inventaire'!K19*$B19</f>
        <v>0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35">
      <c r="A20" s="8">
        <f>'Protocole Inventaire'!A20</f>
        <v>54</v>
      </c>
      <c r="B20" s="8">
        <f>'Protocole Inventaire'!B20</f>
        <v>2.84</v>
      </c>
      <c r="C20" s="8">
        <f>'Protocole Inventaire'!C20*$B20</f>
        <v>65.319999999999993</v>
      </c>
      <c r="D20" s="8">
        <f>'Protocole Inventaire'!D20*$B20</f>
        <v>0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2.84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35">
      <c r="A21" s="8">
        <f>'Protocole Inventaire'!A21</f>
        <v>58</v>
      </c>
      <c r="B21" s="8">
        <f>'Protocole Inventaire'!B21</f>
        <v>3.33</v>
      </c>
      <c r="C21" s="8">
        <f>'Protocole Inventaire'!C21*$B21</f>
        <v>13.32</v>
      </c>
      <c r="D21" s="8">
        <f>'Protocole Inventaire'!D21*$B21</f>
        <v>0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6.66</v>
      </c>
      <c r="J21" s="8">
        <f>'Protocole Inventaire'!J21*$B21</f>
        <v>0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35">
      <c r="A22" s="8">
        <f>'Protocole Inventaire'!A22</f>
        <v>62</v>
      </c>
      <c r="B22" s="8">
        <f>'Protocole Inventaire'!B22</f>
        <v>3.87</v>
      </c>
      <c r="C22" s="8">
        <f>'Protocole Inventaire'!C22*$B22</f>
        <v>46.44</v>
      </c>
      <c r="D22" s="8">
        <f>'Protocole Inventaire'!D22*$B22</f>
        <v>3.87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3.87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35">
      <c r="A23" s="8">
        <f>'Protocole Inventaire'!A23</f>
        <v>66</v>
      </c>
      <c r="B23" s="8">
        <f>'Protocole Inventaire'!B23</f>
        <v>4.4400000000000004</v>
      </c>
      <c r="C23" s="8">
        <f>'Protocole Inventaire'!C23*$B23</f>
        <v>35.520000000000003</v>
      </c>
      <c r="D23" s="8">
        <f>'Protocole Inventaire'!D23*$B23</f>
        <v>0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0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35">
      <c r="A24" s="8">
        <f>'Protocole Inventaire'!A24</f>
        <v>70</v>
      </c>
      <c r="B24" s="8">
        <f>'Protocole Inventaire'!B24</f>
        <v>5.07</v>
      </c>
      <c r="C24" s="8">
        <f>'Protocole Inventaire'!C24*$B24</f>
        <v>45.63</v>
      </c>
      <c r="D24" s="8">
        <f>'Protocole Inventaire'!D24*$B24</f>
        <v>0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5.07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35">
      <c r="A25" s="8">
        <f>'Protocole Inventaire'!A25</f>
        <v>74</v>
      </c>
      <c r="B25" s="8">
        <f>'Protocole Inventaire'!B25</f>
        <v>5.74</v>
      </c>
      <c r="C25" s="8">
        <f>'Protocole Inventaire'!C25*$B25</f>
        <v>34.44</v>
      </c>
      <c r="D25" s="8">
        <f>'Protocole Inventaire'!D25*$B25</f>
        <v>0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0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35">
      <c r="A26" s="8">
        <f>'Protocole Inventaire'!A26</f>
        <v>78</v>
      </c>
      <c r="B26" s="8">
        <f>'Protocole Inventaire'!B26</f>
        <v>6.43</v>
      </c>
      <c r="C26" s="8">
        <f>'Protocole Inventaire'!C26*$B26</f>
        <v>25.72</v>
      </c>
      <c r="D26" s="8">
        <f>'Protocole Inventaire'!D26*$B26</f>
        <v>0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35">
      <c r="A27" s="8">
        <f>'Protocole Inventaire'!A27</f>
        <v>82</v>
      </c>
      <c r="B27" s="8">
        <f>'Protocole Inventaire'!B27</f>
        <v>7.15</v>
      </c>
      <c r="C27" s="8">
        <f>'Protocole Inventaire'!C27*$B27</f>
        <v>7.15</v>
      </c>
      <c r="D27" s="8">
        <f>'Protocole Inventaire'!D27*$B27</f>
        <v>0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35">
      <c r="A28" s="8">
        <f>'Protocole Inventaire'!A28</f>
        <v>86</v>
      </c>
      <c r="B28" s="8">
        <f>'Protocole Inventaire'!B28</f>
        <v>7.9</v>
      </c>
      <c r="C28" s="8">
        <f>'Protocole Inventaire'!C28*$B28</f>
        <v>7.9</v>
      </c>
      <c r="D28" s="8">
        <f>'Protocole Inventaire'!D28*$B28</f>
        <v>0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35">
      <c r="A29" s="8">
        <f>'Protocole Inventaire'!A29</f>
        <v>90</v>
      </c>
      <c r="B29" s="8">
        <f>'Protocole Inventaire'!B29</f>
        <v>8.68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35">
      <c r="A30" s="8">
        <f>'Protocole Inventaire'!A30</f>
        <v>94</v>
      </c>
      <c r="B30" s="8">
        <f>'Protocole Inventaire'!B30</f>
        <v>9.49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35">
      <c r="A31" s="8">
        <f>'Protocole Inventaire'!A31</f>
        <v>98</v>
      </c>
      <c r="B31" s="8">
        <f>'Protocole Inventaire'!B31</f>
        <v>10.33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35">
      <c r="A32" s="8">
        <f>'Protocole Inventaire'!A32</f>
        <v>102</v>
      </c>
      <c r="B32" s="8">
        <f>'Protocole Inventaire'!B32</f>
        <v>11.21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35">
      <c r="A33" s="8">
        <f>'Protocole Inventaire'!A33</f>
        <v>106</v>
      </c>
      <c r="B33" s="8">
        <f>'Protocole Inventaire'!B33</f>
        <v>12.12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35">
      <c r="A34" s="8">
        <f>'Protocole Inventaire'!A34</f>
        <v>110</v>
      </c>
      <c r="B34" s="8">
        <f>'Protocole Inventaire'!B34</f>
        <v>12.7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35">
      <c r="A35" s="8">
        <f>'Protocole Inventaire'!A35</f>
        <v>114</v>
      </c>
      <c r="B35" s="8">
        <f>'Protocole Inventaire'!B35</f>
        <v>13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35">
      <c r="A36" s="8">
        <f>'Protocole Inventaire'!A36</f>
        <v>118</v>
      </c>
      <c r="B36" s="8">
        <f>'Protocole Inventaire'!B36</f>
        <v>13.4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35">
      <c r="A37" s="8">
        <f>'Protocole Inventaire'!A37</f>
        <v>122</v>
      </c>
      <c r="B37" s="8">
        <f>'Protocole Inventaire'!B37</f>
        <v>13.7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35">
      <c r="A38" s="8">
        <f>'Protocole Inventaire'!A38</f>
        <v>126</v>
      </c>
      <c r="B38" s="8">
        <f>'Protocole Inventaire'!B38</f>
        <v>13.9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35">
      <c r="A39" s="8">
        <f>'Protocole Inventaire'!A39</f>
        <v>130</v>
      </c>
      <c r="B39" s="8">
        <f>'Protocole Inventaire'!B39</f>
        <v>14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3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3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3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3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3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3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3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3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3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3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3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3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35">
      <c r="A53" t="s">
        <v>53</v>
      </c>
      <c r="B53" t="s">
        <v>2</v>
      </c>
      <c r="C53">
        <f>SUM(C9:C51)</f>
        <v>381.7399999999999</v>
      </c>
      <c r="D53">
        <f t="shared" ref="D53:S53" si="0">SUM(D9:D51)</f>
        <v>12.73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50.949999999999989</v>
      </c>
      <c r="J53">
        <f t="shared" si="0"/>
        <v>0</v>
      </c>
      <c r="K53">
        <f t="shared" si="0"/>
        <v>37.72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1.2999999999999998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0.19</v>
      </c>
      <c r="T53">
        <f>SUM(C53:S53)</f>
        <v>484.62999999999988</v>
      </c>
    </row>
    <row r="54" spans="1:20" x14ac:dyDescent="0.35">
      <c r="A54" t="s">
        <v>53</v>
      </c>
      <c r="B54" t="s">
        <v>30</v>
      </c>
      <c r="C54">
        <f>C53/$B$6</f>
        <v>323.50847457627111</v>
      </c>
      <c r="D54">
        <f t="shared" ref="D54:S54" si="1">D53/$B$6</f>
        <v>10.788135593220339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43.177966101694906</v>
      </c>
      <c r="J54">
        <f t="shared" si="1"/>
        <v>0</v>
      </c>
      <c r="K54">
        <f t="shared" si="1"/>
        <v>31.966101694915256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1.1016949152542372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0.16101694915254239</v>
      </c>
      <c r="T54">
        <f>SUM(C54:S54)</f>
        <v>410.7033898305084</v>
      </c>
    </row>
    <row r="55" spans="1:20" x14ac:dyDescent="0.35">
      <c r="A55" t="s">
        <v>53</v>
      </c>
      <c r="B55" t="s">
        <v>50</v>
      </c>
      <c r="C55">
        <f>C54/$T54</f>
        <v>0.78769370447557929</v>
      </c>
      <c r="D55">
        <f t="shared" ref="D55:S55" si="2">D54/$T54</f>
        <v>2.6267461774962347E-2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0.10513174999484143</v>
      </c>
      <c r="J55">
        <f t="shared" si="2"/>
        <v>0</v>
      </c>
      <c r="K55">
        <f t="shared" si="2"/>
        <v>7.7832573303344837E-2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2.682458782989085E-3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3.9205166828302015E-4</v>
      </c>
      <c r="T55">
        <f>SUM(C55:S55)</f>
        <v>1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Gay Jean-Louis</cp:lastModifiedBy>
  <dcterms:created xsi:type="dcterms:W3CDTF">2022-03-10T11:48:40Z</dcterms:created>
  <dcterms:modified xsi:type="dcterms:W3CDTF">2024-07-24T10:26:32Z</dcterms:modified>
</cp:coreProperties>
</file>