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7_WF_Nesslau-Krummenau_2026\01_WF-Einrichtung\"/>
    </mc:Choice>
  </mc:AlternateContent>
  <xr:revisionPtr revIDLastSave="0" documentId="8_{2C835774-3946-46C2-A71F-C2270E0C6103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<sst xmlns="http://schemas.openxmlformats.org/spreadsheetml/2006/main" count="154" uniqueCount="51">
  <si>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</si>
  <si>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</si>
  <si>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</si>
  <si>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</si>
  <si>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</si>
  <si>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</si>
  <si>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</si>
  <si>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</si>
  <si>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</si>
  <si>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</si>
  <si>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</si>
  <si>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</si>
  <si>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</si>
  <si>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</si>
  <si>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</si>
  <si>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</si>
  <si>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</si>
  <si>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</si>
  <si>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</si>
  <si>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</si>
  <si>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</si>
  <si>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</si>
  <si>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</si>
  <si>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</si>
  <si>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</si>
  <si>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</si>
  <si>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</si>
  <si>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</si>
  <si>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</si>
  <si>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</si>
  <si>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</si>
  <si>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</si>
  <si>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</si>
  <si>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</si>
  <si>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</si>
  <si>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</si>
  <si>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</si>
  <si>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</si>
  <si>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</si>
  <si>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</si>
  <si>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</si>
  <si>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</si>
  <si>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</si>
  <si>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</si>
  <si>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</si>
  <si>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</si>
  <si>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</si>
  <si>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</si>
  <si>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</si>
  <si>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</si>
  <si>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Henk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</si>
</sst>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6.0502026000000004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0.68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10</v>
      </c>
      <c r="D10" s="8">
        <v>4</v>
      </c>
      <c r="E10" s="8"/>
      <c r="F10" s="8"/>
      <c r="G10" s="8"/>
      <c r="H10" s="8"/>
      <c r="I10" s="8">
        <v>31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4</v>
      </c>
      <c r="D11" s="8">
        <v>6</v>
      </c>
      <c r="E11" s="8"/>
      <c r="F11" s="8"/>
      <c r="G11" s="8"/>
      <c r="H11" s="8"/>
      <c r="I11" s="8">
        <v>13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3</v>
      </c>
      <c r="D12" s="8"/>
      <c r="E12" s="8"/>
      <c r="F12" s="8"/>
      <c r="G12" s="8"/>
      <c r="H12" s="8"/>
      <c r="I12" s="8">
        <v>8</v>
      </c>
      <c r="J12" s="8"/>
      <c r="K12" s="8">
        <v>4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6</v>
      </c>
      <c r="D13" s="8">
        <v>3</v>
      </c>
      <c r="E13" s="8"/>
      <c r="F13" s="8"/>
      <c r="G13" s="8"/>
      <c r="H13" s="8"/>
      <c r="I13" s="8">
        <v>5</v>
      </c>
      <c r="J13" s="8">
        <v>1</v>
      </c>
      <c r="K13" s="8">
        <v>4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3</v>
      </c>
      <c r="D14" s="8">
        <v>3</v>
      </c>
      <c r="E14" s="8"/>
      <c r="F14" s="8"/>
      <c r="G14" s="8"/>
      <c r="H14" s="8"/>
      <c r="I14" s="8">
        <v>5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2</v>
      </c>
      <c r="D15" s="8">
        <v>1</v>
      </c>
      <c r="E15" s="8"/>
      <c r="F15" s="8"/>
      <c r="G15" s="8"/>
      <c r="H15" s="8"/>
      <c r="I15" s="8">
        <v>3</v>
      </c>
      <c r="J15" s="8"/>
      <c r="K15" s="8">
        <v>2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</v>
      </c>
      <c r="D16" s="8">
        <v>1</v>
      </c>
      <c r="E16" s="8"/>
      <c r="F16" s="8"/>
      <c r="G16" s="8"/>
      <c r="H16" s="8"/>
      <c r="I16" s="8">
        <v>2</v>
      </c>
      <c r="J16" s="8"/>
      <c r="K16" s="8">
        <v>5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</v>
      </c>
      <c r="D17" s="8">
        <v>2</v>
      </c>
      <c r="E17" s="8"/>
      <c r="F17" s="8"/>
      <c r="G17" s="8"/>
      <c r="H17" s="8"/>
      <c r="I17" s="8">
        <v>4</v>
      </c>
      <c r="J17" s="8"/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</v>
      </c>
      <c r="D18" s="8">
        <v>3</v>
      </c>
      <c r="E18" s="8"/>
      <c r="F18" s="8"/>
      <c r="G18" s="8"/>
      <c r="H18" s="8"/>
      <c r="I18" s="8">
        <v>1</v>
      </c>
      <c r="J18" s="8"/>
      <c r="K18" s="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5</v>
      </c>
      <c r="D19" s="8">
        <v>2</v>
      </c>
      <c r="E19" s="8"/>
      <c r="F19" s="8"/>
      <c r="G19" s="8"/>
      <c r="H19" s="8"/>
      <c r="I19" s="8">
        <v>3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2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4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5</v>
      </c>
      <c r="D22" s="8">
        <v>2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>
        <v>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>
        <v>1</v>
      </c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52</v>
      </c>
      <c r="D54" s="12">
        <f t="shared" ref="D54:S54" si="0">SUM(D9:D51)</f>
        <v>33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78</v>
      </c>
      <c r="J54" s="12">
        <f t="shared" si="0"/>
        <v>1</v>
      </c>
      <c r="K54" s="12">
        <f t="shared" si="0"/>
        <v>25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189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76.5</v>
      </c>
      <c r="D55" s="20">
        <f t="shared" ref="D55:S55" si="3">ROUND(D54/$B$6, 1)</f>
        <v>48.5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114.7</v>
      </c>
      <c r="J55" s="20">
        <f t="shared" si="3"/>
        <v>1.5</v>
      </c>
      <c r="K55" s="20">
        <f t="shared" si="3"/>
        <v>36.799999999999997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6.74</v>
      </c>
      <c r="D56" s="22">
        <f>ROUND('Berechnungen Grundflaeche'!D53, 2)</f>
        <v>5.2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4.33</v>
      </c>
      <c r="J56" s="22">
        <f>ROUND('Berechnungen Grundflaeche'!J53, 2)</f>
        <v>0.05</v>
      </c>
      <c r="K56" s="22">
        <f>ROUND('Berechnungen Grundflaeche'!K53, 2)</f>
        <v>2.2799999999999998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18.600000000000001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9.92</v>
      </c>
      <c r="D57" s="22">
        <f>ROUND('Berechnungen Grundflaeche'!D54, 2)</f>
        <v>7.64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6.37</v>
      </c>
      <c r="J57" s="22">
        <f>ROUND('Berechnungen Grundflaeche'!J54, 2)</f>
        <v>0.08</v>
      </c>
      <c r="K57" s="22">
        <f>ROUND('Berechnungen Grundflaeche'!K54, 2)</f>
        <v>3.35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27.4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36</v>
      </c>
      <c r="D58" s="24">
        <f>ROUND(100 * 'Berechnungen Grundflaeche'!D55,0)</f>
        <v>28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23</v>
      </c>
      <c r="J58" s="24">
        <f>ROUND(100 * 'Berechnungen Grundflaeche'!J55,0)</f>
        <v>0</v>
      </c>
      <c r="K58" s="24">
        <f>ROUND(100 * 'Berechnungen Grundflaeche'!K55,0)</f>
        <v>12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73.099999999999994</v>
      </c>
      <c r="D59" s="26">
        <f>ROUND('Berechnungen Vorrat'!D53, 1)</f>
        <v>56.9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42.6</v>
      </c>
      <c r="J59" s="26">
        <f>ROUND('Berechnungen Vorrat'!J53, 1)</f>
        <v>0.5</v>
      </c>
      <c r="K59" s="26">
        <f>ROUND('Berechnungen Vorrat'!K53, 1)</f>
        <v>23.4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197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107.5</v>
      </c>
      <c r="D60" s="26">
        <f>ROUND('Berechnungen Vorrat'!D54, 1)</f>
        <v>83.7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62.6</v>
      </c>
      <c r="J60" s="26">
        <f>ROUND('Berechnungen Vorrat'!J54, 1)</f>
        <v>0.7</v>
      </c>
      <c r="K60" s="26">
        <f>ROUND('Berechnungen Vorrat'!K54, 1)</f>
        <v>34.4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289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37</v>
      </c>
      <c r="D61" s="24">
        <f>ROUND(100 * 'Berechnungen Vorrat'!D55, 0)</f>
        <v>29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22</v>
      </c>
      <c r="J61" s="24">
        <f>ROUND(100 * 'Berechnungen Vorrat'!J55, 0)</f>
        <v>0</v>
      </c>
      <c r="K61" s="24">
        <f>ROUND(100 * 'Berechnungen Vorrat'!K55, 0)</f>
        <v>12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14.705882352941176</v>
      </c>
      <c r="D10" s="8">
        <f>Kluppierungsprotokoll!D10/$B$6</f>
        <v>5.8823529411764701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45.588235294117645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5.8823529411764701</v>
      </c>
      <c r="D11" s="8">
        <f>Kluppierungsprotokoll!D11/$B$6</f>
        <v>8.8235294117647047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19.117647058823529</v>
      </c>
      <c r="J11" s="8">
        <f>Kluppierungsprotokoll!J11/$B$6</f>
        <v>0</v>
      </c>
      <c r="K11" s="8">
        <f>Kluppierungsprotokoll!K11/$B$6</f>
        <v>2.9411764705882351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4.4117647058823524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11.76470588235294</v>
      </c>
      <c r="J12" s="8">
        <f>Kluppierungsprotokoll!J12/$B$6</f>
        <v>0</v>
      </c>
      <c r="K12" s="8">
        <f>Kluppierungsprotokoll!K12/$B$6</f>
        <v>5.8823529411764701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8.8235294117647047</v>
      </c>
      <c r="D13" s="8">
        <f>Kluppierungsprotokoll!D13/$B$6</f>
        <v>4.4117647058823524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7.3529411764705879</v>
      </c>
      <c r="J13" s="8">
        <f>Kluppierungsprotokoll!J13/$B$6</f>
        <v>1.4705882352941175</v>
      </c>
      <c r="K13" s="8">
        <f>Kluppierungsprotokoll!K13/$B$6</f>
        <v>5.8823529411764701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4.4117647058823524</v>
      </c>
      <c r="D14" s="8">
        <f>Kluppierungsprotokoll!D14/$B$6</f>
        <v>4.4117647058823524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7.3529411764705879</v>
      </c>
      <c r="J14" s="8">
        <f>Kluppierungsprotokoll!J14/$B$6</f>
        <v>0</v>
      </c>
      <c r="K14" s="8">
        <f>Kluppierungsprotokoll!K14/$B$6</f>
        <v>2.9411764705882351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2.9411764705882351</v>
      </c>
      <c r="D15" s="8">
        <f>Kluppierungsprotokoll!D15/$B$6</f>
        <v>1.4705882352941175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4.4117647058823524</v>
      </c>
      <c r="J15" s="8">
        <f>Kluppierungsprotokoll!J15/$B$6</f>
        <v>0</v>
      </c>
      <c r="K15" s="8">
        <f>Kluppierungsprotokoll!K15/$B$6</f>
        <v>2.9411764705882351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2.9411764705882351</v>
      </c>
      <c r="D16" s="8">
        <f>Kluppierungsprotokoll!D16/$B$6</f>
        <v>1.4705882352941175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2.9411764705882351</v>
      </c>
      <c r="J16" s="8">
        <f>Kluppierungsprotokoll!J16/$B$6</f>
        <v>0</v>
      </c>
      <c r="K16" s="8">
        <f>Kluppierungsprotokoll!K16/$B$6</f>
        <v>7.3529411764705879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2.9411764705882351</v>
      </c>
      <c r="D17" s="8">
        <f>Kluppierungsprotokoll!D17/$B$6</f>
        <v>2.9411764705882351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5.8823529411764701</v>
      </c>
      <c r="J17" s="8">
        <f>Kluppierungsprotokoll!J17/$B$6</f>
        <v>0</v>
      </c>
      <c r="K17" s="8">
        <f>Kluppierungsprotokoll!K17/$B$6</f>
        <v>2.9411764705882351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2.9411764705882351</v>
      </c>
      <c r="D18" s="8">
        <f>Kluppierungsprotokoll!D18/$B$6</f>
        <v>4.4117647058823524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1.4705882352941175</v>
      </c>
      <c r="J18" s="8">
        <f>Kluppierungsprotokoll!J18/$B$6</f>
        <v>0</v>
      </c>
      <c r="K18" s="8">
        <f>Kluppierungsprotokoll!K18/$B$6</f>
        <v>4.4117647058823524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7.3529411764705879</v>
      </c>
      <c r="D19" s="8">
        <f>Kluppierungsprotokoll!D19/$B$6</f>
        <v>2.9411764705882351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4.4117647058823524</v>
      </c>
      <c r="J19" s="8">
        <f>Kluppierungsprotokoll!J19/$B$6</f>
        <v>0</v>
      </c>
      <c r="K19" s="8">
        <f>Kluppierungsprotokoll!K19/$B$6</f>
        <v>1.4705882352941175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2.9411764705882351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1.4705882352941175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5.8823529411764701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1.4705882352941175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7.3529411764705879</v>
      </c>
      <c r="D22" s="8">
        <f>Kluppierungsprotokoll!D22/$B$6</f>
        <v>2.9411764705882351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1.4705882352941175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1.4705882352941175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2.9411764705882351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2.9411764705882351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1.4705882352941175</v>
      </c>
      <c r="D26" s="8">
        <f>Kluppierungsprotokoll!D26/$B$6</f>
        <v>1.4705882352941175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1.4705882352941175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0.15393804002589989</v>
      </c>
      <c r="D10" s="8">
        <f>Kluppierungsprotokoll!D10*($A10/200)^2*PI()</f>
        <v>6.1575216010359951E-2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0.47720792408028967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0.10178760197630929</v>
      </c>
      <c r="D11" s="8">
        <f>Kluppierungsprotokoll!D11*($A11/200)^2*PI()</f>
        <v>0.15268140296446395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0.33080970642300517</v>
      </c>
      <c r="J11" s="8">
        <f>Kluppierungsprotokoll!J11*($A11/200)^2*PI()</f>
        <v>0</v>
      </c>
      <c r="K11" s="8">
        <f>Kluppierungsprotokoll!K11*($A11/200)^2*PI()</f>
        <v>5.0893800988154644E-2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0.11403981332530949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0.30410616886749198</v>
      </c>
      <c r="J12" s="8">
        <f>Kluppierungsprotokoll!J12*($A12/200)^2*PI()</f>
        <v>0</v>
      </c>
      <c r="K12" s="8">
        <f>Kluppierungsprotokoll!K12*($A12/200)^2*PI()</f>
        <v>0.15205308443374599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0.3185574950740051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0.26546457922833755</v>
      </c>
      <c r="J13" s="8">
        <f>Kluppierungsprotokoll!J13*($A13/200)^2*PI()</f>
        <v>5.3092915845667513E-2</v>
      </c>
      <c r="K13" s="8">
        <f>Kluppierungsprotokoll!K13*($A13/200)^2*PI()</f>
        <v>0.21237166338267005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0.21205750411731106</v>
      </c>
      <c r="D14" s="8">
        <f>Kluppierungsprotokoll!D14*($A14/200)^2*PI()</f>
        <v>0.21205750411731106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0.35342917352885167</v>
      </c>
      <c r="J14" s="8">
        <f>Kluppierungsprotokoll!J14*($A14/200)^2*PI()</f>
        <v>0</v>
      </c>
      <c r="K14" s="8">
        <f>Kluppierungsprotokoll!K14*($A14/200)^2*PI()</f>
        <v>0.1413716694115407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0.18158405537749009</v>
      </c>
      <c r="D15" s="8">
        <f>Kluppierungsprotokoll!D15*($A15/200)^2*PI()</f>
        <v>9.0792027688745044E-2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0.27237608306623512</v>
      </c>
      <c r="J15" s="8">
        <f>Kluppierungsprotokoll!J15*($A15/200)^2*PI()</f>
        <v>0</v>
      </c>
      <c r="K15" s="8">
        <f>Kluppierungsprotokoll!K15*($A15/200)^2*PI()</f>
        <v>0.18158405537749009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0.22682298958918307</v>
      </c>
      <c r="D16" s="8">
        <f>Kluppierungsprotokoll!D16*($A16/200)^2*PI()</f>
        <v>0.11341149479459153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0.22682298958918307</v>
      </c>
      <c r="J16" s="8">
        <f>Kluppierungsprotokoll!J16*($A16/200)^2*PI()</f>
        <v>0</v>
      </c>
      <c r="K16" s="8">
        <f>Kluppierungsprotokoll!K16*($A16/200)^2*PI()</f>
        <v>0.56705747397295769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0.27708847204661974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0.55417694409323948</v>
      </c>
      <c r="J17" s="8">
        <f>Kluppierungsprotokoll!J17*($A17/200)^2*PI()</f>
        <v>0</v>
      </c>
      <c r="K17" s="8">
        <f>Kluppierungsprotokoll!K17*($A17/200)^2*PI()</f>
        <v>0.27708847204661974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0.33238050274980013</v>
      </c>
      <c r="D18" s="8">
        <f>Kluppierungsprotokoll!D18*($A18/200)^2*PI()</f>
        <v>0.4985707541247002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0.16619025137490007</v>
      </c>
      <c r="J18" s="8">
        <f>Kluppierungsprotokoll!J18*($A18/200)^2*PI()</f>
        <v>0</v>
      </c>
      <c r="K18" s="8">
        <f>Kluppierungsprotokoll!K18*($A18/200)^2*PI()</f>
        <v>0.4985707541247002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0.98174770424681035</v>
      </c>
      <c r="D19" s="8">
        <f>Kluppierungsprotokoll!D19*($A19/200)^2*PI()</f>
        <v>0.39269908169872414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0.58904862254808621</v>
      </c>
      <c r="J19" s="8">
        <f>Kluppierungsprotokoll!J19*($A19/200)^2*PI()</f>
        <v>0</v>
      </c>
      <c r="K19" s="8">
        <f>Kluppierungsprotokoll!K19*($A19/200)^2*PI()</f>
        <v>0.19634954084936207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0.45804420889339187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0.22902210444669593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1.0568317686676063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1.5095352700498956</v>
      </c>
      <c r="D22" s="8">
        <f>Kluppierungsprotokoll!D22*($A22/200)^2*PI()</f>
        <v>0.60381410801995827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0.30190705400997914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0.34211943997592853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0.76969020012949918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0.8601680685528853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0.4778362426110076</v>
      </c>
      <c r="D26" s="8">
        <f>Kluppierungsprotokoll!D26*($A26/200)^2*PI()</f>
        <v>0.4778362426110076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6.7443711087265692</v>
      </c>
      <c r="D53">
        <f t="shared" ref="D53:S53" si="0">SUM(D9:D51)</f>
        <v>5.1977650453643118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4.3347695434231959</v>
      </c>
      <c r="J53">
        <f t="shared" si="0"/>
        <v>5.3092915845667513E-2</v>
      </c>
      <c r="K53">
        <f t="shared" si="0"/>
        <v>2.277340514587241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18.607339127946986</v>
      </c>
    </row>
    <row r="54" spans="1:20" x14ac:dyDescent="0.25">
      <c r="A54" t="s">
        <v>24</v>
      </c>
      <c r="B54" t="s">
        <v>26</v>
      </c>
      <c r="C54">
        <f>C53/$B$6</f>
        <v>9.9181928069508363</v>
      </c>
      <c r="D54">
        <f t="shared" ref="D54:S54" si="1">D53/$B$6</f>
        <v>7.6437721255357518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6.3746610932694052</v>
      </c>
      <c r="J54">
        <f t="shared" si="1"/>
        <v>7.8077817420099282E-2</v>
      </c>
      <c r="K54">
        <f t="shared" si="1"/>
        <v>3.3490301685106481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27.363734011686741</v>
      </c>
    </row>
    <row r="55" spans="1:20" x14ac:dyDescent="0.25">
      <c r="A55" t="s">
        <v>24</v>
      </c>
      <c r="B55" t="s">
        <v>31</v>
      </c>
      <c r="C55">
        <f>C54/$T54</f>
        <v>0.36245757990173738</v>
      </c>
      <c r="D55">
        <f t="shared" ref="D55:S55" si="2">D54/$T54</f>
        <v>0.27933951273869212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0.23296020530483375</v>
      </c>
      <c r="J55">
        <f t="shared" si="2"/>
        <v>2.8533319826436381E-3</v>
      </c>
      <c r="K55">
        <f t="shared" si="2"/>
        <v>0.12238937007209305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1</v>
      </c>
      <c r="D10" s="8">
        <f>Kluppierungsprotokoll!D10*$B10</f>
        <v>0.4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3.1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0.8</v>
      </c>
      <c r="D11" s="8">
        <f>Kluppierungsprotokoll!D11*$B11</f>
        <v>1.2000000000000002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2.6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0.89999999999999991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2.4</v>
      </c>
      <c r="J12" s="8">
        <f>Kluppierungsprotokoll!J12*$B12</f>
        <v>0</v>
      </c>
      <c r="K12" s="8">
        <f>Kluppierungsprotokoll!K12*$B12</f>
        <v>1.2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3</v>
      </c>
      <c r="D13" s="8">
        <f>Kluppierungsprotokoll!D13*$B13</f>
        <v>1.5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2.5</v>
      </c>
      <c r="J13" s="8">
        <f>Kluppierungsprotokoll!J13*$B13</f>
        <v>0.5</v>
      </c>
      <c r="K13" s="8">
        <f>Kluppierungsprotokoll!K13*$B13</f>
        <v>2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2.0999999999999996</v>
      </c>
      <c r="D14" s="8">
        <f>Kluppierungsprotokoll!D14*$B14</f>
        <v>2.0999999999999996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3.5</v>
      </c>
      <c r="J14" s="8">
        <f>Kluppierungsprotokoll!J14*$B14</f>
        <v>0</v>
      </c>
      <c r="K14" s="8">
        <f>Kluppierungsprotokoll!K14*$B14</f>
        <v>1.4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1.8</v>
      </c>
      <c r="D15" s="8">
        <f>Kluppierungsprotokoll!D15*$B15</f>
        <v>0.9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2.7</v>
      </c>
      <c r="J15" s="8">
        <f>Kluppierungsprotokoll!J15*$B15</f>
        <v>0</v>
      </c>
      <c r="K15" s="8">
        <f>Kluppierungsprotokoll!K15*$B15</f>
        <v>1.8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2.4</v>
      </c>
      <c r="D16" s="8">
        <f>Kluppierungsprotokoll!D16*$B16</f>
        <v>1.2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2.4</v>
      </c>
      <c r="J16" s="8">
        <f>Kluppierungsprotokoll!J16*$B16</f>
        <v>0</v>
      </c>
      <c r="K16" s="8">
        <f>Kluppierungsprotokoll!K16*$B16</f>
        <v>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3</v>
      </c>
      <c r="D17" s="8">
        <f>Kluppierungsprotokoll!D17*$B17</f>
        <v>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6</v>
      </c>
      <c r="J17" s="8">
        <f>Kluppierungsprotokoll!J17*$B17</f>
        <v>0</v>
      </c>
      <c r="K17" s="8">
        <f>Kluppierungsprotokoll!K17*$B17</f>
        <v>3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3.6</v>
      </c>
      <c r="D18" s="8">
        <f>Kluppierungsprotokoll!D18*$B18</f>
        <v>5.4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1.8</v>
      </c>
      <c r="J18" s="8">
        <f>Kluppierungsprotokoll!J18*$B18</f>
        <v>0</v>
      </c>
      <c r="K18" s="8">
        <f>Kluppierungsprotokoll!K18*$B18</f>
        <v>5.4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11</v>
      </c>
      <c r="D19" s="8">
        <f>Kluppierungsprotokoll!D19*$B19</f>
        <v>4.4000000000000004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6.6000000000000005</v>
      </c>
      <c r="J19" s="8">
        <f>Kluppierungsprotokoll!J19*$B19</f>
        <v>0</v>
      </c>
      <c r="K19" s="8">
        <f>Kluppierungsprotokoll!K19*$B19</f>
        <v>2.2000000000000002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5.2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2.6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12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17</v>
      </c>
      <c r="D22" s="8">
        <f>Kluppierungsprotokoll!D22*$B22</f>
        <v>6.8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3.4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3.9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8.8000000000000007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9.8000000000000007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5.4</v>
      </c>
      <c r="D26" s="8">
        <f>Kluppierungsprotokoll!D26*$B26</f>
        <v>5.4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73.100000000000009</v>
      </c>
      <c r="D53">
        <f t="shared" ref="D53:S53" si="0">SUM(D9:D51)</f>
        <v>56.9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42.6</v>
      </c>
      <c r="J53">
        <f t="shared" si="0"/>
        <v>0.5</v>
      </c>
      <c r="K53">
        <f t="shared" si="0"/>
        <v>23.400000000000002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196.5</v>
      </c>
    </row>
    <row r="54" spans="1:20" x14ac:dyDescent="0.25">
      <c r="A54" t="s">
        <v>25</v>
      </c>
      <c r="B54" t="s">
        <v>26</v>
      </c>
      <c r="C54">
        <f>C53/$B$6</f>
        <v>107.5</v>
      </c>
      <c r="D54">
        <f t="shared" ref="D54:S54" si="1">D53/$B$6</f>
        <v>83.67647058823529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62.647058823529406</v>
      </c>
      <c r="J54">
        <f t="shared" si="1"/>
        <v>0.73529411764705876</v>
      </c>
      <c r="K54">
        <f t="shared" si="1"/>
        <v>34.411764705882355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288.97058823529414</v>
      </c>
    </row>
    <row r="55" spans="1:20" x14ac:dyDescent="0.25">
      <c r="A55" t="s">
        <v>25</v>
      </c>
      <c r="B55" t="s">
        <v>31</v>
      </c>
      <c r="C55">
        <f>C54/$T54</f>
        <v>0.37201017811704828</v>
      </c>
      <c r="D55">
        <f t="shared" ref="D55:S55" si="2">D54/$T54</f>
        <v>0.28956743002544527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0.21679389312977096</v>
      </c>
      <c r="J55">
        <f t="shared" si="2"/>
        <v>2.5445292620865138E-3</v>
      </c>
      <c r="K55">
        <f t="shared" si="2"/>
        <v>0.11908396946564885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2026-07-22T07:59:56Z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