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18_WF_Flums_Gufere_keineWA_2024\01_WF-Einrichtung\"/>
    </mc:Choice>
  </mc:AlternateContent>
  <xr:revisionPtr revIDLastSave="0" documentId="13_ncr:1_{48F8E3BB-4AA8-4C2B-9177-39997E80C20A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<sst xmlns="http://schemas.openxmlformats.org/spreadsheetml/2006/main" count="153" uniqueCount="50">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</sst>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>
        <v>39814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0.7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v>5</v>
      </c>
    </row>
    <row r="11" spans="1:19" x14ac:dyDescent="0.25">
      <c r="A11" s="8">
        <v>18</v>
      </c>
      <c r="B11" s="8">
        <v>0.2</v>
      </c>
      <c r="C11" s="8">
        <v>4</v>
      </c>
      <c r="D11" s="8"/>
      <c r="E11" s="8">
        <v>1</v>
      </c>
      <c r="F11" s="8"/>
      <c r="G11" s="8"/>
      <c r="H11" s="8"/>
      <c r="I11" s="8"/>
      <c r="J11" s="8">
        <v>11</v>
      </c>
      <c r="K11" s="8"/>
      <c r="L11" s="8"/>
      <c r="M11" s="8">
        <v>4</v>
      </c>
      <c r="N11" s="8">
        <v>1</v>
      </c>
      <c r="O11" s="8">
        <v>7</v>
      </c>
      <c r="P11" s="8">
        <v>2</v>
      </c>
      <c r="Q11" s="8"/>
      <c r="R11" s="8"/>
      <c r="S11" s="8">
        <v>1</v>
      </c>
    </row>
    <row r="12" spans="1:19" x14ac:dyDescent="0.25">
      <c r="A12" s="8">
        <v>22</v>
      </c>
      <c r="B12" s="8">
        <v>0.3</v>
      </c>
      <c r="C12" s="8">
        <v>6</v>
      </c>
      <c r="D12" s="8">
        <v>1</v>
      </c>
      <c r="E12" s="8">
        <v>1</v>
      </c>
      <c r="F12" s="8"/>
      <c r="G12" s="8"/>
      <c r="H12" s="8"/>
      <c r="I12" s="8">
        <v>2</v>
      </c>
      <c r="J12" s="8">
        <v>28</v>
      </c>
      <c r="K12" s="8"/>
      <c r="L12" s="8"/>
      <c r="M12" s="8">
        <v>4</v>
      </c>
      <c r="N12" s="8"/>
      <c r="O12" s="8">
        <v>8</v>
      </c>
      <c r="P12" s="8">
        <v>2</v>
      </c>
      <c r="Q12" s="8">
        <v>1</v>
      </c>
      <c r="R12" s="8"/>
      <c r="S12" s="8">
        <v>1</v>
      </c>
    </row>
    <row r="13" spans="1:19" x14ac:dyDescent="0.25">
      <c r="A13" s="8">
        <v>26</v>
      </c>
      <c r="B13" s="8">
        <v>0.5</v>
      </c>
      <c r="C13" s="8">
        <v>11</v>
      </c>
      <c r="D13" s="8"/>
      <c r="E13" s="8"/>
      <c r="F13" s="8"/>
      <c r="G13" s="8"/>
      <c r="H13" s="8"/>
      <c r="I13" s="8">
        <v>2</v>
      </c>
      <c r="J13" s="8">
        <v>19</v>
      </c>
      <c r="K13" s="8"/>
      <c r="L13" s="8"/>
      <c r="M13" s="8">
        <v>4</v>
      </c>
      <c r="N13" s="8"/>
      <c r="O13" s="8">
        <v>1</v>
      </c>
      <c r="P13" s="8">
        <v>8</v>
      </c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1</v>
      </c>
      <c r="D14" s="8"/>
      <c r="E14" s="8"/>
      <c r="F14" s="8"/>
      <c r="G14" s="8"/>
      <c r="H14" s="8"/>
      <c r="I14" s="8">
        <v>2</v>
      </c>
      <c r="J14" s="8">
        <v>13</v>
      </c>
      <c r="K14" s="8"/>
      <c r="L14" s="8"/>
      <c r="M14" s="8">
        <v>4</v>
      </c>
      <c r="N14" s="8"/>
      <c r="O14" s="8"/>
      <c r="P14" s="8">
        <v>1</v>
      </c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7</v>
      </c>
      <c r="D15" s="8"/>
      <c r="E15" s="8">
        <v>3</v>
      </c>
      <c r="F15" s="8"/>
      <c r="G15" s="8"/>
      <c r="H15" s="8"/>
      <c r="I15" s="8">
        <v>1</v>
      </c>
      <c r="J15" s="8">
        <v>11</v>
      </c>
      <c r="K15" s="8"/>
      <c r="L15" s="8"/>
      <c r="M15" s="8">
        <v>5</v>
      </c>
      <c r="N15" s="8"/>
      <c r="O15" s="8">
        <v>3</v>
      </c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5</v>
      </c>
      <c r="D16" s="8"/>
      <c r="E16" s="8">
        <v>3</v>
      </c>
      <c r="F16" s="8"/>
      <c r="G16" s="8"/>
      <c r="H16" s="8"/>
      <c r="I16" s="8">
        <v>1</v>
      </c>
      <c r="J16" s="8">
        <v>3</v>
      </c>
      <c r="K16" s="8"/>
      <c r="L16" s="8"/>
      <c r="M16" s="8">
        <v>3</v>
      </c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4</v>
      </c>
      <c r="D17" s="8"/>
      <c r="E17" s="8">
        <v>2</v>
      </c>
      <c r="F17" s="8"/>
      <c r="G17" s="8"/>
      <c r="H17" s="8"/>
      <c r="I17" s="8">
        <v>3</v>
      </c>
      <c r="J17" s="8"/>
      <c r="K17" s="8"/>
      <c r="L17" s="8"/>
      <c r="M17" s="8">
        <v>4</v>
      </c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5</v>
      </c>
      <c r="D18" s="8"/>
      <c r="E18" s="8">
        <v>3</v>
      </c>
      <c r="F18" s="8"/>
      <c r="G18" s="8"/>
      <c r="H18" s="8"/>
      <c r="I18" s="8">
        <v>5</v>
      </c>
      <c r="J18" s="8">
        <v>4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6</v>
      </c>
      <c r="D19" s="8"/>
      <c r="E19" s="8"/>
      <c r="F19" s="8"/>
      <c r="G19" s="8"/>
      <c r="H19" s="8"/>
      <c r="I19" s="8">
        <v>3</v>
      </c>
      <c r="J19" s="8"/>
      <c r="K19" s="8"/>
      <c r="L19" s="8"/>
      <c r="M19" s="8">
        <v>5</v>
      </c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5</v>
      </c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1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>
        <v>2</v>
      </c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1</v>
      </c>
      <c r="D23" s="8"/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57</v>
      </c>
      <c r="D54" s="12">
        <f t="shared" ref="D54:S54" si="0">SUM(D9:D51)</f>
        <v>1</v>
      </c>
      <c r="E54" s="12">
        <f t="shared" si="0"/>
        <v>13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21</v>
      </c>
      <c r="J54" s="12">
        <f t="shared" si="0"/>
        <v>90</v>
      </c>
      <c r="K54" s="12">
        <f t="shared" si="0"/>
        <v>0</v>
      </c>
      <c r="L54" s="12">
        <f t="shared" si="0"/>
        <v>0</v>
      </c>
      <c r="M54" s="12">
        <f t="shared" si="0"/>
        <v>35</v>
      </c>
      <c r="N54" s="12">
        <f t="shared" si="0"/>
        <v>1</v>
      </c>
      <c r="O54" s="12">
        <f t="shared" si="0"/>
        <v>19</v>
      </c>
      <c r="P54" s="12">
        <f t="shared" ref="P54:Q54" si="2">SUM(P9:P51)</f>
        <v>13</v>
      </c>
      <c r="Q54" s="12">
        <f t="shared" si="2"/>
        <v>1</v>
      </c>
      <c r="R54" s="12">
        <f t="shared" si="0"/>
        <v>0</v>
      </c>
      <c r="S54" s="12">
        <f t="shared" si="0"/>
        <v>7</v>
      </c>
      <c r="T54" s="13">
        <f>SUM(C54:S54)</f>
        <v>258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81.400000000000006</v>
      </c>
      <c r="D55" s="20">
        <f t="shared" ref="D55:S55" si="3">ROUND(D54/$B$6, 1)</f>
        <v>1.4</v>
      </c>
      <c r="E55" s="20">
        <f t="shared" si="3"/>
        <v>18.600000000000001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30</v>
      </c>
      <c r="J55" s="20">
        <f t="shared" si="3"/>
        <v>128.6</v>
      </c>
      <c r="K55" s="20">
        <f t="shared" si="3"/>
        <v>0</v>
      </c>
      <c r="L55" s="20">
        <f t="shared" si="3"/>
        <v>0</v>
      </c>
      <c r="M55" s="20">
        <f t="shared" si="3"/>
        <v>50</v>
      </c>
      <c r="N55" s="20">
        <f t="shared" si="3"/>
        <v>1.4</v>
      </c>
      <c r="O55" s="20">
        <f t="shared" si="3"/>
        <v>27.1</v>
      </c>
      <c r="P55" s="20">
        <f t="shared" ref="P55:Q55" si="5">ROUND(P54/$B$6, 1)</f>
        <v>18.600000000000001</v>
      </c>
      <c r="Q55" s="20">
        <f t="shared" si="5"/>
        <v>1.4</v>
      </c>
      <c r="R55" s="20">
        <f t="shared" si="3"/>
        <v>0</v>
      </c>
      <c r="S55" s="20">
        <f t="shared" si="3"/>
        <v>10</v>
      </c>
      <c r="T55" s="21">
        <f>ROUND(SUM(C55:S55),0)</f>
        <v>369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6.8</v>
      </c>
      <c r="D56" s="22">
        <f>ROUND('Berechnungen Grundflaeche'!D53, 2)</f>
        <v>0.04</v>
      </c>
      <c r="E56" s="22">
        <f>ROUND('Berechnungen Grundflaeche'!E53, 2)</f>
        <v>1.45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2.97</v>
      </c>
      <c r="J56" s="22">
        <f>ROUND('Berechnungen Grundflaeche'!J53, 2)</f>
        <v>5.5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3.61</v>
      </c>
      <c r="N56" s="22">
        <f>ROUND('Berechnungen Grundflaeche'!N53, 2)</f>
        <v>0.03</v>
      </c>
      <c r="O56" s="22">
        <f>ROUND('Berechnungen Grundflaeche'!O53, 2)</f>
        <v>0.81</v>
      </c>
      <c r="P56" s="22">
        <f>ROUND('Berechnungen Grundflaeche'!P53, 2)</f>
        <v>0.62</v>
      </c>
      <c r="Q56" s="22">
        <f>ROUND('Berechnungen Grundflaeche'!Q53, 2)</f>
        <v>0.04</v>
      </c>
      <c r="R56" s="22">
        <f>ROUND('Berechnungen Grundflaeche'!R53, 2)</f>
        <v>0</v>
      </c>
      <c r="S56" s="22">
        <f>ROUND('Berechnungen Grundflaeche'!S53, 2)</f>
        <v>0.14000000000000001</v>
      </c>
      <c r="T56" s="23">
        <f>ROUND('Berechnungen Grundflaeche'!T53,1)</f>
        <v>22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9.7200000000000006</v>
      </c>
      <c r="D57" s="22">
        <f>ROUND('Berechnungen Grundflaeche'!D54, 2)</f>
        <v>0.05</v>
      </c>
      <c r="E57" s="22">
        <f>ROUND('Berechnungen Grundflaeche'!E54, 2)</f>
        <v>2.0699999999999998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4.24</v>
      </c>
      <c r="J57" s="22">
        <f>ROUND('Berechnungen Grundflaeche'!J54, 2)</f>
        <v>7.86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5.15</v>
      </c>
      <c r="N57" s="22">
        <f>ROUND('Berechnungen Grundflaeche'!N54, 2)</f>
        <v>0.04</v>
      </c>
      <c r="O57" s="22">
        <f>ROUND('Berechnungen Grundflaeche'!O54, 2)</f>
        <v>1.1499999999999999</v>
      </c>
      <c r="P57" s="22">
        <f>ROUND('Berechnungen Grundflaeche'!P54, 2)</f>
        <v>0.89</v>
      </c>
      <c r="Q57" s="22">
        <f>ROUND('Berechnungen Grundflaeche'!Q54, 2)</f>
        <v>0.05</v>
      </c>
      <c r="R57" s="22">
        <f>ROUND('Berechnungen Grundflaeche'!R54, 2)</f>
        <v>0</v>
      </c>
      <c r="S57" s="22">
        <f>ROUND('Berechnungen Grundflaeche'!S54, 2)</f>
        <v>0.2</v>
      </c>
      <c r="T57" s="23">
        <f>ROUND('Berechnungen Grundflaeche'!T54, 1)</f>
        <v>31.4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31</v>
      </c>
      <c r="D58" s="24">
        <f>ROUND(100 * 'Berechnungen Grundflaeche'!D55,0)</f>
        <v>0</v>
      </c>
      <c r="E58" s="24">
        <f>ROUND(100 * 'Berechnungen Grundflaeche'!E55,0)</f>
        <v>7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13</v>
      </c>
      <c r="J58" s="24">
        <f>ROUND(100 * 'Berechnungen Grundflaeche'!J55,0)</f>
        <v>25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16</v>
      </c>
      <c r="N58" s="24">
        <f>ROUND(100 * 'Berechnungen Grundflaeche'!N55,0)</f>
        <v>0</v>
      </c>
      <c r="O58" s="24">
        <f>ROUND(100 * 'Berechnungen Grundflaeche'!O55,0)</f>
        <v>4</v>
      </c>
      <c r="P58" s="24">
        <f>ROUND(100 * 'Berechnungen Grundflaeche'!P55,0)</f>
        <v>3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1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72.599999999999994</v>
      </c>
      <c r="D59" s="26">
        <f>ROUND('Berechnungen Vorrat'!D53, 1)</f>
        <v>0.3</v>
      </c>
      <c r="E59" s="26">
        <f>ROUND('Berechnungen Vorrat'!E53, 1)</f>
        <v>15.2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32.1</v>
      </c>
      <c r="J59" s="26">
        <f>ROUND('Berechnungen Vorrat'!J53, 1)</f>
        <v>52.5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37.9</v>
      </c>
      <c r="N59" s="26">
        <f>ROUND('Berechnungen Vorrat'!N53, 1)</f>
        <v>0.2</v>
      </c>
      <c r="O59" s="26">
        <f>ROUND('Berechnungen Vorrat'!O53, 1)</f>
        <v>7</v>
      </c>
      <c r="P59" s="26">
        <f>ROUND('Berechnungen Vorrat'!P53, 1)</f>
        <v>5.7</v>
      </c>
      <c r="Q59" s="26">
        <f>ROUND('Berechnungen Vorrat'!Q53, 1)</f>
        <v>0.3</v>
      </c>
      <c r="R59" s="26">
        <f>ROUND('Berechnungen Vorrat'!R53, 1)</f>
        <v>0</v>
      </c>
      <c r="S59" s="26">
        <f>ROUND('Berechnungen Vorrat'!S53, 1)</f>
        <v>1</v>
      </c>
      <c r="T59" s="27">
        <f>ROUND('Berechnungen Vorrat'!T53, 0)</f>
        <v>225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103.7</v>
      </c>
      <c r="D60" s="26">
        <f>ROUND('Berechnungen Vorrat'!D54, 1)</f>
        <v>0.4</v>
      </c>
      <c r="E60" s="26">
        <f>ROUND('Berechnungen Vorrat'!E54, 1)</f>
        <v>21.7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45.9</v>
      </c>
      <c r="J60" s="26">
        <f>ROUND('Berechnungen Vorrat'!J54, 1)</f>
        <v>75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54.1</v>
      </c>
      <c r="N60" s="26">
        <f>ROUND('Berechnungen Vorrat'!N54, 1)</f>
        <v>0.3</v>
      </c>
      <c r="O60" s="26">
        <f>ROUND('Berechnungen Vorrat'!O54, 1)</f>
        <v>10</v>
      </c>
      <c r="P60" s="26">
        <f>ROUND('Berechnungen Vorrat'!P54, 1)</f>
        <v>8.1</v>
      </c>
      <c r="Q60" s="26">
        <f>ROUND('Berechnungen Vorrat'!Q54, 1)</f>
        <v>0.4</v>
      </c>
      <c r="R60" s="26">
        <f>ROUND('Berechnungen Vorrat'!R54, 1)</f>
        <v>0</v>
      </c>
      <c r="S60" s="26">
        <f>ROUND('Berechnungen Vorrat'!S54, 1)</f>
        <v>1.4</v>
      </c>
      <c r="T60" s="27">
        <f>ROUND('Berechnungen Vorrat'!T54, 0)</f>
        <v>321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32</v>
      </c>
      <c r="D61" s="24">
        <f>ROUND(100 * 'Berechnungen Vorrat'!D55, 0)</f>
        <v>0</v>
      </c>
      <c r="E61" s="24">
        <f>ROUND(100 * 'Berechnungen Vorrat'!E55, 0)</f>
        <v>7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14</v>
      </c>
      <c r="J61" s="24">
        <f>ROUND(100 * 'Berechnungen Vorrat'!J55, 0)</f>
        <v>23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17</v>
      </c>
      <c r="N61" s="24">
        <f>ROUND(100 * 'Berechnungen Vorrat'!N55, 0)</f>
        <v>0</v>
      </c>
      <c r="O61" s="24">
        <f>ROUND(100 * 'Berechnungen Vorrat'!O55, 0)</f>
        <v>3</v>
      </c>
      <c r="P61" s="24">
        <f>ROUND(100 * 'Berechnungen Vorrat'!P55, 0)</f>
        <v>3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7.1428571428571432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5.7142857142857144</v>
      </c>
      <c r="D11" s="8">
        <f>Kluppierungsprotokoll!D11/$B$6</f>
        <v>0</v>
      </c>
      <c r="E11" s="8">
        <f>Kluppierungsprotokoll!E11/$B$6</f>
        <v>1.4285714285714286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15.714285714285715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5.7142857142857144</v>
      </c>
      <c r="N11" s="8">
        <f>Kluppierungsprotokoll!N11/$B$6</f>
        <v>1.4285714285714286</v>
      </c>
      <c r="O11" s="8">
        <f>Kluppierungsprotokoll!O11/$B$6</f>
        <v>10</v>
      </c>
      <c r="P11" s="8">
        <f>Kluppierungsprotokoll!P11/$B$6</f>
        <v>2.8571428571428572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1.4285714285714286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8.5714285714285712</v>
      </c>
      <c r="D12" s="8">
        <f>Kluppierungsprotokoll!D12/$B$6</f>
        <v>1.4285714285714286</v>
      </c>
      <c r="E12" s="8">
        <f>Kluppierungsprotokoll!E12/$B$6</f>
        <v>1.4285714285714286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2.8571428571428572</v>
      </c>
      <c r="J12" s="8">
        <f>Kluppierungsprotokoll!J12/$B$6</f>
        <v>40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5.7142857142857144</v>
      </c>
      <c r="N12" s="8">
        <f>Kluppierungsprotokoll!N12/$B$6</f>
        <v>0</v>
      </c>
      <c r="O12" s="8">
        <f>Kluppierungsprotokoll!O12/$B$6</f>
        <v>11.428571428571429</v>
      </c>
      <c r="P12" s="8">
        <f>Kluppierungsprotokoll!P12/$B$6</f>
        <v>2.8571428571428572</v>
      </c>
      <c r="Q12" s="8">
        <f>Kluppierungsprotokoll!Q12/$B$6</f>
        <v>1.4285714285714286</v>
      </c>
      <c r="R12" s="8">
        <f>Kluppierungsprotokoll!R12/$B$6</f>
        <v>0</v>
      </c>
      <c r="S12" s="8">
        <f>Kluppierungsprotokoll!S12/$B$6</f>
        <v>1.4285714285714286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15.714285714285715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2.8571428571428572</v>
      </c>
      <c r="J13" s="8">
        <f>Kluppierungsprotokoll!J13/$B$6</f>
        <v>27.142857142857146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5.7142857142857144</v>
      </c>
      <c r="N13" s="8">
        <f>Kluppierungsprotokoll!N13/$B$6</f>
        <v>0</v>
      </c>
      <c r="O13" s="8">
        <f>Kluppierungsprotokoll!O13/$B$6</f>
        <v>1.4285714285714286</v>
      </c>
      <c r="P13" s="8">
        <f>Kluppierungsprotokoll!P13/$B$6</f>
        <v>11.428571428571429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1.4285714285714286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2.8571428571428572</v>
      </c>
      <c r="J14" s="8">
        <f>Kluppierungsprotokoll!J14/$B$6</f>
        <v>18.571428571428573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5.7142857142857144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1.4285714285714286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10</v>
      </c>
      <c r="D15" s="8">
        <f>Kluppierungsprotokoll!D15/$B$6</f>
        <v>0</v>
      </c>
      <c r="E15" s="8">
        <f>Kluppierungsprotokoll!E15/$B$6</f>
        <v>4.2857142857142856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1.4285714285714286</v>
      </c>
      <c r="J15" s="8">
        <f>Kluppierungsprotokoll!J15/$B$6</f>
        <v>15.714285714285715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7.1428571428571432</v>
      </c>
      <c r="N15" s="8">
        <f>Kluppierungsprotokoll!N15/$B$6</f>
        <v>0</v>
      </c>
      <c r="O15" s="8">
        <f>Kluppierungsprotokoll!O15/$B$6</f>
        <v>4.2857142857142856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7.1428571428571432</v>
      </c>
      <c r="D16" s="8">
        <f>Kluppierungsprotokoll!D16/$B$6</f>
        <v>0</v>
      </c>
      <c r="E16" s="8">
        <f>Kluppierungsprotokoll!E16/$B$6</f>
        <v>4.2857142857142856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1.4285714285714286</v>
      </c>
      <c r="J16" s="8">
        <f>Kluppierungsprotokoll!J16/$B$6</f>
        <v>4.2857142857142856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4.2857142857142856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5.7142857142857144</v>
      </c>
      <c r="D17" s="8">
        <f>Kluppierungsprotokoll!D17/$B$6</f>
        <v>0</v>
      </c>
      <c r="E17" s="8">
        <f>Kluppierungsprotokoll!E17/$B$6</f>
        <v>2.8571428571428572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4.2857142857142856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5.7142857142857144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7.1428571428571432</v>
      </c>
      <c r="D18" s="8">
        <f>Kluppierungsprotokoll!D18/$B$6</f>
        <v>0</v>
      </c>
      <c r="E18" s="8">
        <f>Kluppierungsprotokoll!E18/$B$6</f>
        <v>4.2857142857142856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7.1428571428571432</v>
      </c>
      <c r="J18" s="8">
        <f>Kluppierungsprotokoll!J18/$B$6</f>
        <v>5.7142857142857144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8.5714285714285712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4.2857142857142856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7.1428571428571432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7.1428571428571432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1.4285714285714286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1.4285714285714286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1.4285714285714286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2.8571428571428572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1.4285714285714286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1.4285714285714286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1.4285714285714286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7.6969020012949946E-2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0.10178760197630929</v>
      </c>
      <c r="D11" s="8">
        <f>Kluppierungsprotokoll!D11*($A11/200)^2*PI()</f>
        <v>0</v>
      </c>
      <c r="E11" s="8">
        <f>Kluppierungsprotokoll!E11*($A11/200)^2*PI()</f>
        <v>2.5446900494077322E-2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0.27991590543485056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0.10178760197630929</v>
      </c>
      <c r="N11" s="8">
        <f>Kluppierungsprotokoll!N11*($A11/200)^2*PI()</f>
        <v>2.5446900494077322E-2</v>
      </c>
      <c r="O11" s="8">
        <f>Kluppierungsprotokoll!O11*($A11/200)^2*PI()</f>
        <v>0.17812830345854128</v>
      </c>
      <c r="P11" s="8">
        <f>Kluppierungsprotokoll!P11*($A11/200)^2*PI()</f>
        <v>5.0893800988154644E-2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2.5446900494077322E-2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0.22807962665061898</v>
      </c>
      <c r="D12" s="8">
        <f>Kluppierungsprotokoll!D12*($A12/200)^2*PI()</f>
        <v>3.8013271108436497E-2</v>
      </c>
      <c r="E12" s="8">
        <f>Kluppierungsprotokoll!E12*($A12/200)^2*PI()</f>
        <v>3.8013271108436497E-2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7.6026542216872994E-2</v>
      </c>
      <c r="J12" s="8">
        <f>Kluppierungsprotokoll!J12*($A12/200)^2*PI()</f>
        <v>1.0643715910362219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0.15205308443374599</v>
      </c>
      <c r="N12" s="8">
        <f>Kluppierungsprotokoll!N12*($A12/200)^2*PI()</f>
        <v>0</v>
      </c>
      <c r="O12" s="8">
        <f>Kluppierungsprotokoll!O12*($A12/200)^2*PI()</f>
        <v>0.30410616886749198</v>
      </c>
      <c r="P12" s="8">
        <f>Kluppierungsprotokoll!P12*($A12/200)^2*PI()</f>
        <v>7.6026542216872994E-2</v>
      </c>
      <c r="Q12" s="8">
        <f>Kluppierungsprotokoll!Q12*($A12/200)^2*PI()</f>
        <v>3.8013271108436497E-2</v>
      </c>
      <c r="R12" s="8">
        <f>Kluppierungsprotokoll!R12*($A12/200)^2*PI()</f>
        <v>0</v>
      </c>
      <c r="S12" s="8">
        <f>Kluppierungsprotokoll!S12*($A12/200)^2*PI()</f>
        <v>3.8013271108436497E-2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0.58402207430234254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0.10618583169133503</v>
      </c>
      <c r="J13" s="8">
        <f>Kluppierungsprotokoll!J13*($A13/200)^2*PI()</f>
        <v>1.0087654010676828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0.21237166338267005</v>
      </c>
      <c r="N13" s="8">
        <f>Kluppierungsprotokoll!N13*($A13/200)^2*PI()</f>
        <v>0</v>
      </c>
      <c r="O13" s="8">
        <f>Kluppierungsprotokoll!O13*($A13/200)^2*PI()</f>
        <v>5.3092915845667513E-2</v>
      </c>
      <c r="P13" s="8">
        <f>Kluppierungsprotokoll!P13*($A13/200)^2*PI()</f>
        <v>0.4247433267653401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7.0685834705770348E-2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0.1413716694115407</v>
      </c>
      <c r="J14" s="8">
        <f>Kluppierungsprotokoll!J14*($A14/200)^2*PI()</f>
        <v>0.9189158511750144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0.28274333882308139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7.0685834705770348E-2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0.6355441938212153</v>
      </c>
      <c r="D15" s="8">
        <f>Kluppierungsprotokoll!D15*($A15/200)^2*PI()</f>
        <v>0</v>
      </c>
      <c r="E15" s="8">
        <f>Kluppierungsprotokoll!E15*($A15/200)^2*PI()</f>
        <v>0.27237608306623512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9.0792027688745044E-2</v>
      </c>
      <c r="J15" s="8">
        <f>Kluppierungsprotokoll!J15*($A15/200)^2*PI()</f>
        <v>0.99871230457619542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0.45396013844372518</v>
      </c>
      <c r="N15" s="8">
        <f>Kluppierungsprotokoll!N15*($A15/200)^2*PI()</f>
        <v>0</v>
      </c>
      <c r="O15" s="8">
        <f>Kluppierungsprotokoll!O15*($A15/200)^2*PI()</f>
        <v>0.27237608306623512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0.56705747397295769</v>
      </c>
      <c r="D16" s="8">
        <f>Kluppierungsprotokoll!D16*($A16/200)^2*PI()</f>
        <v>0</v>
      </c>
      <c r="E16" s="8">
        <f>Kluppierungsprotokoll!E16*($A16/200)^2*PI()</f>
        <v>0.34023448438377463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0.11341149479459153</v>
      </c>
      <c r="J16" s="8">
        <f>Kluppierungsprotokoll!J16*($A16/200)^2*PI()</f>
        <v>0.34023448438377463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0.34023448438377463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0.55417694409323948</v>
      </c>
      <c r="D17" s="8">
        <f>Kluppierungsprotokoll!D17*($A17/200)^2*PI()</f>
        <v>0</v>
      </c>
      <c r="E17" s="8">
        <f>Kluppierungsprotokoll!E17*($A17/200)^2*PI()</f>
        <v>0.27708847204661974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0.41563270806992952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0.55417694409323948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0.83095125687450033</v>
      </c>
      <c r="D18" s="8">
        <f>Kluppierungsprotokoll!D18*($A18/200)^2*PI()</f>
        <v>0</v>
      </c>
      <c r="E18" s="8">
        <f>Kluppierungsprotokoll!E18*($A18/200)^2*PI()</f>
        <v>0.4985707541247002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0.83095125687450033</v>
      </c>
      <c r="J18" s="8">
        <f>Kluppierungsprotokoll!J18*($A18/200)^2*PI()</f>
        <v>0.66476100549960027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1.1780972450961724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0.58904862254808621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0.98174770424681035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1.1451105222334796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0.22902210444669593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0.26420794216690158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0.26420794216690158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0.52841588433380315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0.30190705400997914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0.34211943997592853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0.34211943997592853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6.8037472098794156</v>
      </c>
      <c r="D53">
        <f t="shared" ref="D53:S53" si="0">SUM(D9:D51)</f>
        <v>3.8013271108436497E-2</v>
      </c>
      <c r="E53">
        <f t="shared" si="0"/>
        <v>1.4517299652238436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2.9697475354384317</v>
      </c>
      <c r="J53">
        <f t="shared" si="0"/>
        <v>5.5046986476200361</v>
      </c>
      <c r="K53">
        <f t="shared" si="0"/>
        <v>0</v>
      </c>
      <c r="L53">
        <f t="shared" si="0"/>
        <v>0</v>
      </c>
      <c r="M53">
        <f t="shared" si="0"/>
        <v>3.6074908441171596</v>
      </c>
      <c r="N53">
        <f t="shared" si="0"/>
        <v>2.5446900494077322E-2</v>
      </c>
      <c r="O53">
        <f t="shared" si="0"/>
        <v>0.80770347123793584</v>
      </c>
      <c r="P53">
        <f t="shared" si="0"/>
        <v>0.62234950467613814</v>
      </c>
      <c r="Q53">
        <f t="shared" si="0"/>
        <v>3.8013271108436497E-2</v>
      </c>
      <c r="R53">
        <f t="shared" si="0"/>
        <v>0</v>
      </c>
      <c r="S53">
        <f t="shared" si="0"/>
        <v>0.14042919161546377</v>
      </c>
      <c r="T53">
        <f>SUM(C53:S53)</f>
        <v>22.009369812519374</v>
      </c>
    </row>
    <row r="54" spans="1:20" x14ac:dyDescent="0.25">
      <c r="A54" t="s">
        <v>24</v>
      </c>
      <c r="B54" t="s">
        <v>26</v>
      </c>
      <c r="C54">
        <f>C53/$B$6</f>
        <v>9.7196388712563078</v>
      </c>
      <c r="D54">
        <f t="shared" ref="D54:S54" si="1">D53/$B$6</f>
        <v>5.4304673012052142E-2</v>
      </c>
      <c r="E54">
        <f t="shared" si="1"/>
        <v>2.0738999503197766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4.2424964791977597</v>
      </c>
      <c r="J54">
        <f t="shared" si="1"/>
        <v>7.8638552108857667</v>
      </c>
      <c r="K54">
        <f t="shared" si="1"/>
        <v>0</v>
      </c>
      <c r="L54">
        <f t="shared" si="1"/>
        <v>0</v>
      </c>
      <c r="M54">
        <f t="shared" si="1"/>
        <v>5.1535583487387999</v>
      </c>
      <c r="N54">
        <f t="shared" si="1"/>
        <v>3.6352714991539033E-2</v>
      </c>
      <c r="O54">
        <f t="shared" si="1"/>
        <v>1.1538621017684798</v>
      </c>
      <c r="P54">
        <f t="shared" si="1"/>
        <v>0.88907072096591166</v>
      </c>
      <c r="Q54">
        <f t="shared" si="1"/>
        <v>5.4304673012052142E-2</v>
      </c>
      <c r="R54">
        <f t="shared" si="1"/>
        <v>0</v>
      </c>
      <c r="S54">
        <f t="shared" si="1"/>
        <v>0.20061313087923396</v>
      </c>
      <c r="T54">
        <f>SUM(C54:S54)</f>
        <v>31.441956875027675</v>
      </c>
    </row>
    <row r="55" spans="1:20" x14ac:dyDescent="0.25">
      <c r="A55" t="s">
        <v>24</v>
      </c>
      <c r="B55" t="s">
        <v>31</v>
      </c>
      <c r="C55">
        <f>C54/$T54</f>
        <v>0.30912957834936772</v>
      </c>
      <c r="D55">
        <f t="shared" ref="D55:S55" si="2">D54/$T54</f>
        <v>1.7271403694082048E-3</v>
      </c>
      <c r="E55">
        <f t="shared" si="2"/>
        <v>6.5959633446572852E-2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0.1349310571240972</v>
      </c>
      <c r="J55">
        <f t="shared" si="2"/>
        <v>0.25010705415512868</v>
      </c>
      <c r="K55">
        <f t="shared" si="2"/>
        <v>0</v>
      </c>
      <c r="L55">
        <f t="shared" si="2"/>
        <v>0</v>
      </c>
      <c r="M55">
        <f t="shared" si="2"/>
        <v>0.16390704844557369</v>
      </c>
      <c r="N55">
        <f t="shared" si="2"/>
        <v>1.1561848753889633E-3</v>
      </c>
      <c r="O55">
        <f t="shared" si="2"/>
        <v>3.6698164378086734E-2</v>
      </c>
      <c r="P55">
        <f t="shared" si="2"/>
        <v>2.8276570841302928E-2</v>
      </c>
      <c r="Q55">
        <f t="shared" si="2"/>
        <v>1.7271403694082048E-3</v>
      </c>
      <c r="R55">
        <f t="shared" si="2"/>
        <v>0</v>
      </c>
      <c r="S55">
        <f t="shared" si="2"/>
        <v>6.3804276456650216E-3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0.7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0.5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0.8</v>
      </c>
      <c r="D11" s="8">
        <f>Kluppierungsprotokoll!D11*$B11</f>
        <v>0</v>
      </c>
      <c r="E11" s="8">
        <f>Kluppierungsprotokoll!E11*$B11</f>
        <v>0.2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2.2000000000000002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0.8</v>
      </c>
      <c r="N11" s="8">
        <f>Kluppierungsprotokoll!N11*$B11</f>
        <v>0.2</v>
      </c>
      <c r="O11" s="8">
        <f>Kluppierungsprotokoll!O11*$B11</f>
        <v>1.4000000000000001</v>
      </c>
      <c r="P11" s="8">
        <f>Kluppierungsprotokoll!P11*$B11</f>
        <v>0.4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0.2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1.7999999999999998</v>
      </c>
      <c r="D12" s="8">
        <f>Kluppierungsprotokoll!D12*$B12</f>
        <v>0.3</v>
      </c>
      <c r="E12" s="8">
        <f>Kluppierungsprotokoll!E12*$B12</f>
        <v>0.3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0.6</v>
      </c>
      <c r="J12" s="8">
        <f>Kluppierungsprotokoll!J12*$B12</f>
        <v>8.4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1.2</v>
      </c>
      <c r="N12" s="8">
        <f>Kluppierungsprotokoll!N12*$B12</f>
        <v>0</v>
      </c>
      <c r="O12" s="8">
        <f>Kluppierungsprotokoll!O12*$B12</f>
        <v>2.4</v>
      </c>
      <c r="P12" s="8">
        <f>Kluppierungsprotokoll!P12*$B12</f>
        <v>0.6</v>
      </c>
      <c r="Q12" s="8">
        <f>Kluppierungsprotokoll!Q12*$B12</f>
        <v>0.3</v>
      </c>
      <c r="R12" s="8">
        <f>Kluppierungsprotokoll!R12*$B12</f>
        <v>0</v>
      </c>
      <c r="S12" s="8">
        <f>Kluppierungsprotokoll!S12*$B12</f>
        <v>0.3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5.5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</v>
      </c>
      <c r="J13" s="8">
        <f>Kluppierungsprotokoll!J13*$B13</f>
        <v>9.5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2</v>
      </c>
      <c r="N13" s="8">
        <f>Kluppierungsprotokoll!N13*$B13</f>
        <v>0</v>
      </c>
      <c r="O13" s="8">
        <f>Kluppierungsprotokoll!O13*$B13</f>
        <v>0.5</v>
      </c>
      <c r="P13" s="8">
        <f>Kluppierungsprotokoll!P13*$B13</f>
        <v>4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0.7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1.4</v>
      </c>
      <c r="J14" s="8">
        <f>Kluppierungsprotokoll!J14*$B14</f>
        <v>9.1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2.8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0.7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6.3</v>
      </c>
      <c r="D15" s="8">
        <f>Kluppierungsprotokoll!D15*$B15</f>
        <v>0</v>
      </c>
      <c r="E15" s="8">
        <f>Kluppierungsprotokoll!E15*$B15</f>
        <v>2.7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0.9</v>
      </c>
      <c r="J15" s="8">
        <f>Kluppierungsprotokoll!J15*$B15</f>
        <v>9.9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4.5</v>
      </c>
      <c r="N15" s="8">
        <f>Kluppierungsprotokoll!N15*$B15</f>
        <v>0</v>
      </c>
      <c r="O15" s="8">
        <f>Kluppierungsprotokoll!O15*$B15</f>
        <v>2.7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6</v>
      </c>
      <c r="D16" s="8">
        <f>Kluppierungsprotokoll!D16*$B16</f>
        <v>0</v>
      </c>
      <c r="E16" s="8">
        <f>Kluppierungsprotokoll!E16*$B16</f>
        <v>3.5999999999999996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1.2</v>
      </c>
      <c r="J16" s="8">
        <f>Kluppierungsprotokoll!J16*$B16</f>
        <v>3.5999999999999996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3.5999999999999996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6</v>
      </c>
      <c r="D17" s="8">
        <f>Kluppierungsprotokoll!D17*$B17</f>
        <v>0</v>
      </c>
      <c r="E17" s="8">
        <f>Kluppierungsprotokoll!E17*$B17</f>
        <v>3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4.5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6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9</v>
      </c>
      <c r="D18" s="8">
        <f>Kluppierungsprotokoll!D18*$B18</f>
        <v>0</v>
      </c>
      <c r="E18" s="8">
        <f>Kluppierungsprotokoll!E18*$B18</f>
        <v>5.4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9</v>
      </c>
      <c r="J18" s="8">
        <f>Kluppierungsprotokoll!J18*$B18</f>
        <v>7.2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13.200000000000001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6.6000000000000005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11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13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2.6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3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3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6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3.4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3.9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3.9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72.600000000000009</v>
      </c>
      <c r="D53">
        <f t="shared" ref="D53:S53" si="0">SUM(D9:D51)</f>
        <v>0.3</v>
      </c>
      <c r="E53">
        <f t="shared" si="0"/>
        <v>15.200000000000001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32.1</v>
      </c>
      <c r="J53">
        <f t="shared" si="0"/>
        <v>52.500000000000007</v>
      </c>
      <c r="K53">
        <f t="shared" si="0"/>
        <v>0</v>
      </c>
      <c r="L53">
        <f t="shared" si="0"/>
        <v>0</v>
      </c>
      <c r="M53">
        <f t="shared" si="0"/>
        <v>37.9</v>
      </c>
      <c r="N53">
        <f t="shared" si="0"/>
        <v>0.2</v>
      </c>
      <c r="O53">
        <f t="shared" si="0"/>
        <v>7</v>
      </c>
      <c r="P53">
        <f t="shared" si="0"/>
        <v>5.7</v>
      </c>
      <c r="Q53">
        <f t="shared" si="0"/>
        <v>0.3</v>
      </c>
      <c r="R53">
        <f t="shared" si="0"/>
        <v>0</v>
      </c>
      <c r="S53">
        <f t="shared" si="0"/>
        <v>1</v>
      </c>
      <c r="T53">
        <f>SUM(C53:S53)</f>
        <v>224.8</v>
      </c>
    </row>
    <row r="54" spans="1:20" x14ac:dyDescent="0.25">
      <c r="A54" t="s">
        <v>25</v>
      </c>
      <c r="B54" t="s">
        <v>26</v>
      </c>
      <c r="C54">
        <f>C53/$B$6</f>
        <v>103.71428571428574</v>
      </c>
      <c r="D54">
        <f t="shared" ref="D54:S54" si="1">D53/$B$6</f>
        <v>0.4285714285714286</v>
      </c>
      <c r="E54">
        <f t="shared" si="1"/>
        <v>21.714285714285719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45.857142857142861</v>
      </c>
      <c r="J54">
        <f t="shared" si="1"/>
        <v>75.000000000000014</v>
      </c>
      <c r="K54">
        <f t="shared" si="1"/>
        <v>0</v>
      </c>
      <c r="L54">
        <f t="shared" si="1"/>
        <v>0</v>
      </c>
      <c r="M54">
        <f t="shared" si="1"/>
        <v>54.142857142857146</v>
      </c>
      <c r="N54">
        <f t="shared" si="1"/>
        <v>0.28571428571428575</v>
      </c>
      <c r="O54">
        <f t="shared" si="1"/>
        <v>10</v>
      </c>
      <c r="P54">
        <f t="shared" si="1"/>
        <v>8.1428571428571441</v>
      </c>
      <c r="Q54">
        <f t="shared" si="1"/>
        <v>0.4285714285714286</v>
      </c>
      <c r="R54">
        <f t="shared" si="1"/>
        <v>0</v>
      </c>
      <c r="S54">
        <f t="shared" si="1"/>
        <v>1.4285714285714286</v>
      </c>
      <c r="T54">
        <f>SUM(C54:S54)</f>
        <v>321.14285714285728</v>
      </c>
    </row>
    <row r="55" spans="1:20" x14ac:dyDescent="0.25">
      <c r="A55" t="s">
        <v>25</v>
      </c>
      <c r="B55" t="s">
        <v>31</v>
      </c>
      <c r="C55">
        <f>C54/$T54</f>
        <v>0.3229537366548042</v>
      </c>
      <c r="D55">
        <f t="shared" ref="D55:S55" si="2">D54/$T54</f>
        <v>1.3345195729537363E-3</v>
      </c>
      <c r="E55">
        <f t="shared" si="2"/>
        <v>6.7615658362989314E-2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0.14279359430604976</v>
      </c>
      <c r="J55">
        <f t="shared" si="2"/>
        <v>0.23354092526690387</v>
      </c>
      <c r="K55">
        <f t="shared" si="2"/>
        <v>0</v>
      </c>
      <c r="L55">
        <f t="shared" si="2"/>
        <v>0</v>
      </c>
      <c r="M55">
        <f t="shared" si="2"/>
        <v>0.16859430604982201</v>
      </c>
      <c r="N55">
        <f t="shared" si="2"/>
        <v>8.8967971530249084E-4</v>
      </c>
      <c r="O55">
        <f t="shared" si="2"/>
        <v>3.1138790035587175E-2</v>
      </c>
      <c r="P55">
        <f t="shared" si="2"/>
        <v>2.5355871886120991E-2</v>
      </c>
      <c r="Q55">
        <f t="shared" si="2"/>
        <v>1.3345195729537363E-3</v>
      </c>
      <c r="R55">
        <f t="shared" si="2"/>
        <v>0</v>
      </c>
      <c r="S55">
        <f t="shared" si="2"/>
        <v>4.4483985765124533E-3</v>
      </c>
      <c r="T55">
        <f>SUM(C55:S55)</f>
        <v>0.99999999999999967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2026-02-02T13:16:42Z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2026-02-02T13:14:45Z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65e00075-a831-4371-b5a2-fdeb2d0d2835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