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23_WF_Mosnang_Rietholz_2025\03_WA_2025\"/>
    </mc:Choice>
  </mc:AlternateContent>
  <xr:revisionPtr revIDLastSave="0" documentId="8_{09D54662-D6DD-479A-BB11-5B6CC08B6EBE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<sst xmlns="http://schemas.openxmlformats.org/spreadsheetml/2006/main" count="153" uniqueCount="50">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</sst>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O17" sqref="O17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/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1.53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>
        <v>3</v>
      </c>
      <c r="D10" s="8">
        <v>0</v>
      </c>
      <c r="E10" s="8"/>
      <c r="F10" s="8"/>
      <c r="G10" s="8"/>
      <c r="H10" s="8"/>
      <c r="I10" s="8"/>
      <c r="J10" s="8">
        <v>2</v>
      </c>
      <c r="K10" s="8">
        <v>1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17</v>
      </c>
      <c r="D11" s="8">
        <v>35</v>
      </c>
      <c r="E11" s="8"/>
      <c r="F11" s="8"/>
      <c r="G11" s="8"/>
      <c r="H11" s="8"/>
      <c r="I11" s="8">
        <v>20</v>
      </c>
      <c r="J11" s="8">
        <v>2</v>
      </c>
      <c r="K11" s="8">
        <v>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14</v>
      </c>
      <c r="D12" s="8">
        <v>31</v>
      </c>
      <c r="E12" s="8"/>
      <c r="F12" s="8"/>
      <c r="G12" s="8"/>
      <c r="H12" s="8"/>
      <c r="I12" s="8">
        <v>15</v>
      </c>
      <c r="J12" s="8">
        <v>6</v>
      </c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15</v>
      </c>
      <c r="D13" s="8">
        <v>25</v>
      </c>
      <c r="E13" s="8"/>
      <c r="F13" s="8"/>
      <c r="G13" s="8"/>
      <c r="H13" s="8"/>
      <c r="I13" s="8">
        <v>9</v>
      </c>
      <c r="J13" s="8">
        <v>5</v>
      </c>
      <c r="K13" s="8">
        <v>1</v>
      </c>
      <c r="L13" s="8"/>
      <c r="M13" s="8"/>
      <c r="N13" s="8"/>
      <c r="O13" s="8">
        <v>1</v>
      </c>
      <c r="P13" s="8"/>
      <c r="Q13" s="8"/>
      <c r="R13" s="8"/>
      <c r="S13" s="8">
        <v>2</v>
      </c>
    </row>
    <row r="14" spans="1:19" x14ac:dyDescent="0.25">
      <c r="A14" s="8">
        <v>30</v>
      </c>
      <c r="B14" s="8">
        <v>0.7</v>
      </c>
      <c r="C14" s="8">
        <v>11</v>
      </c>
      <c r="D14" s="8">
        <v>21</v>
      </c>
      <c r="E14" s="8"/>
      <c r="F14" s="8"/>
      <c r="G14" s="8"/>
      <c r="H14" s="8"/>
      <c r="I14" s="8">
        <v>6</v>
      </c>
      <c r="J14" s="8">
        <v>12</v>
      </c>
      <c r="K14" s="8">
        <v>3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12</v>
      </c>
      <c r="D15" s="8">
        <v>8</v>
      </c>
      <c r="E15" s="8"/>
      <c r="F15" s="8"/>
      <c r="G15" s="8"/>
      <c r="H15" s="8"/>
      <c r="I15" s="8">
        <v>9</v>
      </c>
      <c r="J15" s="8">
        <v>10</v>
      </c>
      <c r="K15" s="8">
        <v>7</v>
      </c>
      <c r="L15" s="8"/>
      <c r="M15" s="8"/>
      <c r="N15" s="8"/>
      <c r="O15" s="8"/>
      <c r="P15" s="8"/>
      <c r="Q15" s="8"/>
      <c r="R15" s="8"/>
      <c r="S15" s="8">
        <v>2</v>
      </c>
    </row>
    <row r="16" spans="1:19" x14ac:dyDescent="0.25">
      <c r="A16" s="8">
        <v>38</v>
      </c>
      <c r="B16" s="8">
        <v>1.2</v>
      </c>
      <c r="C16" s="8">
        <v>8</v>
      </c>
      <c r="D16" s="8">
        <v>8</v>
      </c>
      <c r="E16" s="8"/>
      <c r="F16" s="8"/>
      <c r="G16" s="8"/>
      <c r="H16" s="8"/>
      <c r="I16" s="8">
        <v>4</v>
      </c>
      <c r="J16" s="8">
        <v>11</v>
      </c>
      <c r="K16" s="8">
        <v>9</v>
      </c>
      <c r="L16" s="8"/>
      <c r="M16" s="8"/>
      <c r="N16" s="8"/>
      <c r="O16" s="8">
        <v>1</v>
      </c>
      <c r="P16" s="8">
        <v>1</v>
      </c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15</v>
      </c>
      <c r="D17" s="8">
        <v>13</v>
      </c>
      <c r="E17" s="8"/>
      <c r="F17" s="8"/>
      <c r="G17" s="8"/>
      <c r="H17" s="8"/>
      <c r="I17" s="8">
        <v>3</v>
      </c>
      <c r="J17" s="8">
        <v>16</v>
      </c>
      <c r="K17" s="8">
        <v>5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13</v>
      </c>
      <c r="D18" s="8">
        <v>14</v>
      </c>
      <c r="E18" s="8"/>
      <c r="F18" s="8"/>
      <c r="G18" s="8"/>
      <c r="H18" s="8"/>
      <c r="I18" s="8">
        <v>8</v>
      </c>
      <c r="J18" s="8">
        <v>7</v>
      </c>
      <c r="K18" s="8">
        <v>5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12</v>
      </c>
      <c r="D19" s="8">
        <v>8</v>
      </c>
      <c r="E19" s="8"/>
      <c r="F19" s="8"/>
      <c r="G19" s="8"/>
      <c r="H19" s="8"/>
      <c r="I19" s="8">
        <v>1</v>
      </c>
      <c r="J19" s="8">
        <v>7</v>
      </c>
      <c r="K19" s="8">
        <v>3</v>
      </c>
      <c r="L19" s="8"/>
      <c r="M19" s="8"/>
      <c r="N19" s="8"/>
      <c r="O19" s="8"/>
      <c r="P19" s="8">
        <v>1</v>
      </c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8</v>
      </c>
      <c r="D20" s="8">
        <v>15</v>
      </c>
      <c r="E20" s="8"/>
      <c r="F20" s="8"/>
      <c r="G20" s="8"/>
      <c r="H20" s="8"/>
      <c r="I20" s="8">
        <v>5</v>
      </c>
      <c r="J20" s="8">
        <v>4</v>
      </c>
      <c r="K20" s="8">
        <v>4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7</v>
      </c>
      <c r="D21" s="8">
        <v>14</v>
      </c>
      <c r="E21" s="8"/>
      <c r="F21" s="8"/>
      <c r="G21" s="8"/>
      <c r="H21" s="8"/>
      <c r="I21" s="8">
        <v>1</v>
      </c>
      <c r="J21" s="8">
        <v>2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9</v>
      </c>
      <c r="D22" s="8">
        <v>8</v>
      </c>
      <c r="E22" s="8"/>
      <c r="F22" s="8"/>
      <c r="G22" s="8"/>
      <c r="H22" s="8"/>
      <c r="I22" s="8">
        <v>1</v>
      </c>
      <c r="J22" s="8">
        <v>1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>
        <v>10</v>
      </c>
      <c r="E23" s="8"/>
      <c r="F23" s="8"/>
      <c r="G23" s="8"/>
      <c r="H23" s="8"/>
      <c r="I23" s="8"/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>
        <v>1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>
        <v>1</v>
      </c>
      <c r="D26" s="8"/>
      <c r="E26" s="8"/>
      <c r="F26" s="8"/>
      <c r="G26" s="8"/>
      <c r="H26" s="8"/>
      <c r="I26" s="8"/>
      <c r="J26" s="8"/>
      <c r="K26" s="8">
        <v>1</v>
      </c>
      <c r="L26" s="8"/>
      <c r="M26" s="8"/>
      <c r="N26" s="8"/>
      <c r="O26" s="8"/>
      <c r="P26" s="8">
        <v>1</v>
      </c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>
        <v>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146</v>
      </c>
      <c r="D54" s="12">
        <f t="shared" ref="D54:S54" si="0">SUM(D9:D51)</f>
        <v>213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82</v>
      </c>
      <c r="J54" s="12">
        <f t="shared" si="0"/>
        <v>86</v>
      </c>
      <c r="K54" s="12">
        <f t="shared" si="0"/>
        <v>40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2</v>
      </c>
      <c r="P54" s="12">
        <f t="shared" ref="P54:Q54" si="2">SUM(P9:P51)</f>
        <v>3</v>
      </c>
      <c r="Q54" s="12">
        <f t="shared" si="2"/>
        <v>0</v>
      </c>
      <c r="R54" s="12">
        <f t="shared" si="0"/>
        <v>0</v>
      </c>
      <c r="S54" s="12">
        <f t="shared" si="0"/>
        <v>4</v>
      </c>
      <c r="T54" s="13">
        <f>SUM(C54:S54)</f>
        <v>576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95.4</v>
      </c>
      <c r="D55" s="20">
        <f t="shared" ref="D55:S55" si="3">ROUND(D54/$B$6, 1)</f>
        <v>139.19999999999999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53.6</v>
      </c>
      <c r="J55" s="20">
        <f t="shared" si="3"/>
        <v>56.2</v>
      </c>
      <c r="K55" s="20">
        <f t="shared" si="3"/>
        <v>26.1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1.3</v>
      </c>
      <c r="P55" s="20">
        <f t="shared" ref="P55:Q55" si="5">ROUND(P54/$B$6, 1)</f>
        <v>2</v>
      </c>
      <c r="Q55" s="20">
        <f t="shared" si="5"/>
        <v>0</v>
      </c>
      <c r="R55" s="20">
        <f t="shared" si="3"/>
        <v>0</v>
      </c>
      <c r="S55" s="20">
        <f t="shared" si="3"/>
        <v>2.6</v>
      </c>
      <c r="T55" s="21">
        <f>ROUND(SUM(C55:S55),0)</f>
        <v>376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18.48</v>
      </c>
      <c r="D56" s="22">
        <f>ROUND('Berechnungen Grundflaeche'!D53, 2)</f>
        <v>26.69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6.9</v>
      </c>
      <c r="J56" s="22">
        <f>ROUND('Berechnungen Grundflaeche'!J53, 2)</f>
        <v>10.42</v>
      </c>
      <c r="K56" s="22">
        <f>ROUND('Berechnungen Grundflaeche'!K53, 2)</f>
        <v>5.47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0.17</v>
      </c>
      <c r="P56" s="22">
        <f>ROUND('Berechnungen Grundflaeche'!P53, 2)</f>
        <v>0.79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0.28999999999999998</v>
      </c>
      <c r="T56" s="23">
        <f>ROUND('Berechnungen Grundflaeche'!T53,1)</f>
        <v>69.2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12.08</v>
      </c>
      <c r="D57" s="22">
        <f>ROUND('Berechnungen Grundflaeche'!D54, 2)</f>
        <v>17.45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4.51</v>
      </c>
      <c r="J57" s="22">
        <f>ROUND('Berechnungen Grundflaeche'!J54, 2)</f>
        <v>6.81</v>
      </c>
      <c r="K57" s="22">
        <f>ROUND('Berechnungen Grundflaeche'!K54, 2)</f>
        <v>3.57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0.11</v>
      </c>
      <c r="P57" s="22">
        <f>ROUND('Berechnungen Grundflaeche'!P54, 2)</f>
        <v>0.51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0.19</v>
      </c>
      <c r="T57" s="23">
        <f>ROUND('Berechnungen Grundflaeche'!T54, 1)</f>
        <v>45.2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27</v>
      </c>
      <c r="D58" s="24">
        <f>ROUND(100 * 'Berechnungen Grundflaeche'!D55,0)</f>
        <v>39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10</v>
      </c>
      <c r="J58" s="24">
        <f>ROUND(100 * 'Berechnungen Grundflaeche'!J55,0)</f>
        <v>15</v>
      </c>
      <c r="K58" s="24">
        <f>ROUND(100 * 'Berechnungen Grundflaeche'!K55,0)</f>
        <v>8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1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198.5</v>
      </c>
      <c r="D59" s="26">
        <f>ROUND('Berechnungen Vorrat'!D53, 1)</f>
        <v>287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70.599999999999994</v>
      </c>
      <c r="J59" s="26">
        <f>ROUND('Berechnungen Vorrat'!J53, 1)</f>
        <v>111.2</v>
      </c>
      <c r="K59" s="26">
        <f>ROUND('Berechnungen Vorrat'!K53, 1)</f>
        <v>58.9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1.7</v>
      </c>
      <c r="P59" s="26">
        <f>ROUND('Berechnungen Vorrat'!P53, 1)</f>
        <v>8.8000000000000007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2.8</v>
      </c>
      <c r="T59" s="27">
        <f>ROUND('Berechnungen Vorrat'!T53, 0)</f>
        <v>740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129.69999999999999</v>
      </c>
      <c r="D60" s="26">
        <f>ROUND('Berechnungen Vorrat'!D54, 1)</f>
        <v>187.6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46.1</v>
      </c>
      <c r="J60" s="26">
        <f>ROUND('Berechnungen Vorrat'!J54, 1)</f>
        <v>72.7</v>
      </c>
      <c r="K60" s="26">
        <f>ROUND('Berechnungen Vorrat'!K54, 1)</f>
        <v>38.5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1.1000000000000001</v>
      </c>
      <c r="P60" s="26">
        <f>ROUND('Berechnungen Vorrat'!P54, 1)</f>
        <v>5.8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1.8</v>
      </c>
      <c r="T60" s="27">
        <f>ROUND('Berechnungen Vorrat'!T54, 0)</f>
        <v>483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27</v>
      </c>
      <c r="D61" s="24">
        <f>ROUND(100 * 'Berechnungen Vorrat'!D55, 0)</f>
        <v>39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10</v>
      </c>
      <c r="J61" s="24">
        <f>ROUND(100 * 'Berechnungen Vorrat'!J55, 0)</f>
        <v>15</v>
      </c>
      <c r="K61" s="24">
        <f>ROUND(100 * 'Berechnungen Vorrat'!K55, 0)</f>
        <v>8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1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1.9607843137254901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1.3071895424836601</v>
      </c>
      <c r="K10" s="8">
        <f>Kluppierungsprotokoll!K10/$B$6</f>
        <v>0.65359477124183007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11.111111111111111</v>
      </c>
      <c r="D11" s="8">
        <f>Kluppierungsprotokoll!D11/$B$6</f>
        <v>22.875816993464053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13.071895424836601</v>
      </c>
      <c r="J11" s="8">
        <f>Kluppierungsprotokoll!J11/$B$6</f>
        <v>1.3071895424836601</v>
      </c>
      <c r="K11" s="8">
        <f>Kluppierungsprotokoll!K11/$B$6</f>
        <v>0.65359477124183007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9.1503267973856204</v>
      </c>
      <c r="D12" s="8">
        <f>Kluppierungsprotokoll!D12/$B$6</f>
        <v>20.261437908496731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9.8039215686274517</v>
      </c>
      <c r="J12" s="8">
        <f>Kluppierungsprotokoll!J12/$B$6</f>
        <v>3.9215686274509802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9.8039215686274517</v>
      </c>
      <c r="D13" s="8">
        <f>Kluppierungsprotokoll!D13/$B$6</f>
        <v>16.33986928104575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5.8823529411764701</v>
      </c>
      <c r="J13" s="8">
        <f>Kluppierungsprotokoll!J13/$B$6</f>
        <v>3.2679738562091503</v>
      </c>
      <c r="K13" s="8">
        <f>Kluppierungsprotokoll!K13/$B$6</f>
        <v>0.65359477124183007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0.65359477124183007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1.3071895424836601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7.1895424836601309</v>
      </c>
      <c r="D14" s="8">
        <f>Kluppierungsprotokoll!D14/$B$6</f>
        <v>13.725490196078431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3.9215686274509802</v>
      </c>
      <c r="J14" s="8">
        <f>Kluppierungsprotokoll!J14/$B$6</f>
        <v>7.8431372549019605</v>
      </c>
      <c r="K14" s="8">
        <f>Kluppierungsprotokoll!K14/$B$6</f>
        <v>1.9607843137254901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7.8431372549019605</v>
      </c>
      <c r="D15" s="8">
        <f>Kluppierungsprotokoll!D15/$B$6</f>
        <v>5.2287581699346406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5.8823529411764701</v>
      </c>
      <c r="J15" s="8">
        <f>Kluppierungsprotokoll!J15/$B$6</f>
        <v>6.5359477124183005</v>
      </c>
      <c r="K15" s="8">
        <f>Kluppierungsprotokoll!K15/$B$6</f>
        <v>4.5751633986928102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1.3071895424836601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5.2287581699346406</v>
      </c>
      <c r="D16" s="8">
        <f>Kluppierungsprotokoll!D16/$B$6</f>
        <v>5.2287581699346406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2.6143790849673203</v>
      </c>
      <c r="J16" s="8">
        <f>Kluppierungsprotokoll!J16/$B$6</f>
        <v>7.1895424836601309</v>
      </c>
      <c r="K16" s="8">
        <f>Kluppierungsprotokoll!K16/$B$6</f>
        <v>5.8823529411764701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0.65359477124183007</v>
      </c>
      <c r="P16" s="8">
        <f>Kluppierungsprotokoll!P16/$B$6</f>
        <v>0.65359477124183007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9.8039215686274517</v>
      </c>
      <c r="D17" s="8">
        <f>Kluppierungsprotokoll!D17/$B$6</f>
        <v>8.4967320261437909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1.9607843137254901</v>
      </c>
      <c r="J17" s="8">
        <f>Kluppierungsprotokoll!J17/$B$6</f>
        <v>10.457516339869281</v>
      </c>
      <c r="K17" s="8">
        <f>Kluppierungsprotokoll!K17/$B$6</f>
        <v>3.2679738562091503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8.4967320261437909</v>
      </c>
      <c r="D18" s="8">
        <f>Kluppierungsprotokoll!D18/$B$6</f>
        <v>9.1503267973856204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5.2287581699346406</v>
      </c>
      <c r="J18" s="8">
        <f>Kluppierungsprotokoll!J18/$B$6</f>
        <v>4.5751633986928102</v>
      </c>
      <c r="K18" s="8">
        <f>Kluppierungsprotokoll!K18/$B$6</f>
        <v>3.2679738562091503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7.8431372549019605</v>
      </c>
      <c r="D19" s="8">
        <f>Kluppierungsprotokoll!D19/$B$6</f>
        <v>5.2287581699346406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0.65359477124183007</v>
      </c>
      <c r="J19" s="8">
        <f>Kluppierungsprotokoll!J19/$B$6</f>
        <v>4.5751633986928102</v>
      </c>
      <c r="K19" s="8">
        <f>Kluppierungsprotokoll!K19/$B$6</f>
        <v>1.9607843137254901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0.65359477124183007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5.2287581699346406</v>
      </c>
      <c r="D20" s="8">
        <f>Kluppierungsprotokoll!D20/$B$6</f>
        <v>9.8039215686274517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3.2679738562091503</v>
      </c>
      <c r="J20" s="8">
        <f>Kluppierungsprotokoll!J20/$B$6</f>
        <v>2.6143790849673203</v>
      </c>
      <c r="K20" s="8">
        <f>Kluppierungsprotokoll!K20/$B$6</f>
        <v>2.6143790849673203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4.5751633986928102</v>
      </c>
      <c r="D21" s="8">
        <f>Kluppierungsprotokoll!D21/$B$6</f>
        <v>9.1503267973856204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0.65359477124183007</v>
      </c>
      <c r="J21" s="8">
        <f>Kluppierungsprotokoll!J21/$B$6</f>
        <v>1.3071895424836601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5.8823529411764701</v>
      </c>
      <c r="D22" s="8">
        <f>Kluppierungsprotokoll!D22/$B$6</f>
        <v>5.2287581699346406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0.65359477124183007</v>
      </c>
      <c r="J22" s="8">
        <f>Kluppierungsprotokoll!J22/$B$6</f>
        <v>0.65359477124183007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6.5359477124183005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0.65359477124183007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0.65359477124183007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0.65359477124183007</v>
      </c>
      <c r="D25" s="8">
        <f>Kluppierungsprotokoll!D25/$B$6</f>
        <v>0.65359477124183007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0.65359477124183007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0.65359477124183007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0.65359477124183007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0.65359477124183007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4.6181412007769963E-2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3.0787608005179976E-2</v>
      </c>
      <c r="K10" s="8">
        <f>Kluppierungsprotokoll!K10*($A10/200)^2*PI()</f>
        <v>1.5393804002589988E-2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0.43259730839931448</v>
      </c>
      <c r="D11" s="8">
        <f>Kluppierungsprotokoll!D11*($A11/200)^2*PI()</f>
        <v>0.89064151729270624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0.50893800988154636</v>
      </c>
      <c r="J11" s="8">
        <f>Kluppierungsprotokoll!J11*($A11/200)^2*PI()</f>
        <v>5.0893800988154644E-2</v>
      </c>
      <c r="K11" s="8">
        <f>Kluppierungsprotokoll!K11*($A11/200)^2*PI()</f>
        <v>2.5446900494077322E-2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0.53218579551811096</v>
      </c>
      <c r="D12" s="8">
        <f>Kluppierungsprotokoll!D12*($A12/200)^2*PI()</f>
        <v>1.1784114043615315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0.5701990666265474</v>
      </c>
      <c r="J12" s="8">
        <f>Kluppierungsprotokoll!J12*($A12/200)^2*PI()</f>
        <v>0.22807962665061898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0.79639373768501254</v>
      </c>
      <c r="D13" s="8">
        <f>Kluppierungsprotokoll!D13*($A13/200)^2*PI()</f>
        <v>1.3273228961416876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0.4778362426110076</v>
      </c>
      <c r="J13" s="8">
        <f>Kluppierungsprotokoll!J13*($A13/200)^2*PI()</f>
        <v>0.26546457922833755</v>
      </c>
      <c r="K13" s="8">
        <f>Kluppierungsprotokoll!K13*($A13/200)^2*PI()</f>
        <v>5.3092915845667513E-2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5.3092915845667513E-2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0.10618583169133503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0.77754418176347384</v>
      </c>
      <c r="D14" s="8">
        <f>Kluppierungsprotokoll!D14*($A14/200)^2*PI()</f>
        <v>1.4844025288211771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0.42411500823462212</v>
      </c>
      <c r="J14" s="8">
        <f>Kluppierungsprotokoll!J14*($A14/200)^2*PI()</f>
        <v>0.84823001646924423</v>
      </c>
      <c r="K14" s="8">
        <f>Kluppierungsprotokoll!K14*($A14/200)^2*PI()</f>
        <v>0.21205750411731106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1.0895043322649405</v>
      </c>
      <c r="D15" s="8">
        <f>Kluppierungsprotokoll!D15*($A15/200)^2*PI()</f>
        <v>0.72633622150996036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0.8171282491987053</v>
      </c>
      <c r="J15" s="8">
        <f>Kluppierungsprotokoll!J15*($A15/200)^2*PI()</f>
        <v>0.90792027688745036</v>
      </c>
      <c r="K15" s="8">
        <f>Kluppierungsprotokoll!K15*($A15/200)^2*PI()</f>
        <v>0.6355441938212153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0.18158405537749009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0.90729195835673226</v>
      </c>
      <c r="D16" s="8">
        <f>Kluppierungsprotokoll!D16*($A16/200)^2*PI()</f>
        <v>0.90729195835673226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0.45364597917836613</v>
      </c>
      <c r="J16" s="8">
        <f>Kluppierungsprotokoll!J16*($A16/200)^2*PI()</f>
        <v>1.2475264427405068</v>
      </c>
      <c r="K16" s="8">
        <f>Kluppierungsprotokoll!K16*($A16/200)^2*PI()</f>
        <v>1.0207034531513239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0.11341149479459153</v>
      </c>
      <c r="P16" s="8">
        <f>Kluppierungsprotokoll!P16*($A16/200)^2*PI()</f>
        <v>0.11341149479459153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2.0781635403496477</v>
      </c>
      <c r="D17" s="8">
        <f>Kluppierungsprotokoll!D17*($A17/200)^2*PI()</f>
        <v>1.8010750683030281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0.41563270806992952</v>
      </c>
      <c r="J17" s="8">
        <f>Kluppierungsprotokoll!J17*($A17/200)^2*PI()</f>
        <v>2.2167077763729579</v>
      </c>
      <c r="K17" s="8">
        <f>Kluppierungsprotokoll!K17*($A17/200)^2*PI()</f>
        <v>0.69272118011654926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2.1604732678737006</v>
      </c>
      <c r="D18" s="8">
        <f>Kluppierungsprotokoll!D18*($A18/200)^2*PI()</f>
        <v>2.3266635192486009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1.3295220109992005</v>
      </c>
      <c r="J18" s="8">
        <f>Kluppierungsprotokoll!J18*($A18/200)^2*PI()</f>
        <v>1.1633317596243005</v>
      </c>
      <c r="K18" s="8">
        <f>Kluppierungsprotokoll!K18*($A18/200)^2*PI()</f>
        <v>0.83095125687450033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2.3561944901923448</v>
      </c>
      <c r="D19" s="8">
        <f>Kluppierungsprotokoll!D19*($A19/200)^2*PI()</f>
        <v>1.5707963267948966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0.19634954084936207</v>
      </c>
      <c r="J19" s="8">
        <f>Kluppierungsprotokoll!J19*($A19/200)^2*PI()</f>
        <v>1.3744467859455345</v>
      </c>
      <c r="K19" s="8">
        <f>Kluppierungsprotokoll!K19*($A19/200)^2*PI()</f>
        <v>0.58904862254808621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0.19634954084936207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1.8321768355735675</v>
      </c>
      <c r="D20" s="8">
        <f>Kluppierungsprotokoll!D20*($A20/200)^2*PI()</f>
        <v>3.4353315667004392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1.1451105222334796</v>
      </c>
      <c r="J20" s="8">
        <f>Kluppierungsprotokoll!J20*($A20/200)^2*PI()</f>
        <v>0.91608841778678374</v>
      </c>
      <c r="K20" s="8">
        <f>Kluppierungsprotokoll!K20*($A20/200)^2*PI()</f>
        <v>0.91608841778678374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1.8494555951683112</v>
      </c>
      <c r="D21" s="8">
        <f>Kluppierungsprotokoll!D21*($A21/200)^2*PI()</f>
        <v>3.6989111903366223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0.26420794216690158</v>
      </c>
      <c r="J21" s="8">
        <f>Kluppierungsprotokoll!J21*($A21/200)^2*PI()</f>
        <v>0.52841588433380315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2.7171634860898122</v>
      </c>
      <c r="D22" s="8">
        <f>Kluppierungsprotokoll!D22*($A22/200)^2*PI()</f>
        <v>2.4152564320798331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0.30190705400997914</v>
      </c>
      <c r="J22" s="8">
        <f>Kluppierungsprotokoll!J22*($A22/200)^2*PI()</f>
        <v>0.30190705400997914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3.4211943997592855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0.34211943997592853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0.38484510006474959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0.43008403427644265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0.4778362426110076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0.4778362426110076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0.4778362426110076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0.69397781717798523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18.483246218130191</v>
      </c>
      <c r="D53">
        <f t="shared" ref="D53:S53" si="0">SUM(D9:D51)</f>
        <v>26.692541981225681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6.9045923340596476</v>
      </c>
      <c r="J53">
        <f t="shared" si="0"/>
        <v>10.42191946901878</v>
      </c>
      <c r="K53">
        <f t="shared" si="0"/>
        <v>5.4688844913691126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0.16650441064025906</v>
      </c>
      <c r="P53">
        <f t="shared" si="0"/>
        <v>0.78759727825496118</v>
      </c>
      <c r="Q53">
        <f t="shared" si="0"/>
        <v>0</v>
      </c>
      <c r="R53">
        <f t="shared" si="0"/>
        <v>0</v>
      </c>
      <c r="S53">
        <f t="shared" si="0"/>
        <v>0.28776988706882511</v>
      </c>
      <c r="T53">
        <f>SUM(C53:S53)</f>
        <v>69.213056069767461</v>
      </c>
    </row>
    <row r="54" spans="1:20" x14ac:dyDescent="0.25">
      <c r="A54" t="s">
        <v>24</v>
      </c>
      <c r="B54" t="s">
        <v>26</v>
      </c>
      <c r="C54">
        <f>C53/$B$6</f>
        <v>12.080553083745222</v>
      </c>
      <c r="D54">
        <f t="shared" ref="D54:S54" si="1">D53/$B$6</f>
        <v>17.446105870082143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4.5128054470978087</v>
      </c>
      <c r="J54">
        <f t="shared" si="1"/>
        <v>6.8117120712541048</v>
      </c>
      <c r="K54">
        <f t="shared" si="1"/>
        <v>3.5744343080843874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0.10882641218317586</v>
      </c>
      <c r="P54">
        <f t="shared" si="1"/>
        <v>0.51476946291173931</v>
      </c>
      <c r="Q54">
        <f t="shared" si="1"/>
        <v>0</v>
      </c>
      <c r="R54">
        <f t="shared" si="1"/>
        <v>0</v>
      </c>
      <c r="S54">
        <f t="shared" si="1"/>
        <v>0.18808489350903601</v>
      </c>
      <c r="T54">
        <f>SUM(C54:S54)</f>
        <v>45.237291548867617</v>
      </c>
    </row>
    <row r="55" spans="1:20" x14ac:dyDescent="0.25">
      <c r="A55" t="s">
        <v>24</v>
      </c>
      <c r="B55" t="s">
        <v>31</v>
      </c>
      <c r="C55">
        <f>C54/$T54</f>
        <v>0.26704854933004102</v>
      </c>
      <c r="D55">
        <f t="shared" ref="D55:S55" si="2">D54/$T54</f>
        <v>0.38565761283997241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9.9758524274665014E-2</v>
      </c>
      <c r="J55">
        <f t="shared" si="2"/>
        <v>0.15057736301245506</v>
      </c>
      <c r="K55">
        <f t="shared" si="2"/>
        <v>7.9015214786303065E-2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2.405679218562766E-3</v>
      </c>
      <c r="P55">
        <f t="shared" si="2"/>
        <v>1.1379316605541232E-2</v>
      </c>
      <c r="Q55">
        <f t="shared" si="2"/>
        <v>0</v>
      </c>
      <c r="R55">
        <f t="shared" si="2"/>
        <v>0</v>
      </c>
      <c r="S55">
        <f t="shared" si="2"/>
        <v>4.1577399324594219E-3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0.30000000000000004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0.2</v>
      </c>
      <c r="K10" s="8">
        <f>Kluppierungsprotokoll!K10*$B10</f>
        <v>0.1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3.4000000000000004</v>
      </c>
      <c r="D11" s="8">
        <f>Kluppierungsprotokoll!D11*$B11</f>
        <v>7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4</v>
      </c>
      <c r="J11" s="8">
        <f>Kluppierungsprotokoll!J11*$B11</f>
        <v>0.4</v>
      </c>
      <c r="K11" s="8">
        <f>Kluppierungsprotokoll!K11*$B11</f>
        <v>0.2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4.2</v>
      </c>
      <c r="D12" s="8">
        <f>Kluppierungsprotokoll!D12*$B12</f>
        <v>9.2999999999999989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4.5</v>
      </c>
      <c r="J12" s="8">
        <f>Kluppierungsprotokoll!J12*$B12</f>
        <v>1.7999999999999998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7.5</v>
      </c>
      <c r="D13" s="8">
        <f>Kluppierungsprotokoll!D13*$B13</f>
        <v>12.5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4.5</v>
      </c>
      <c r="J13" s="8">
        <f>Kluppierungsprotokoll!J13*$B13</f>
        <v>2.5</v>
      </c>
      <c r="K13" s="8">
        <f>Kluppierungsprotokoll!K13*$B13</f>
        <v>0.5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0.5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1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7.6999999999999993</v>
      </c>
      <c r="D14" s="8">
        <f>Kluppierungsprotokoll!D14*$B14</f>
        <v>14.7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4.1999999999999993</v>
      </c>
      <c r="J14" s="8">
        <f>Kluppierungsprotokoll!J14*$B14</f>
        <v>8.3999999999999986</v>
      </c>
      <c r="K14" s="8">
        <f>Kluppierungsprotokoll!K14*$B14</f>
        <v>2.0999999999999996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10.8</v>
      </c>
      <c r="D15" s="8">
        <f>Kluppierungsprotokoll!D15*$B15</f>
        <v>7.2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8.1</v>
      </c>
      <c r="J15" s="8">
        <f>Kluppierungsprotokoll!J15*$B15</f>
        <v>9</v>
      </c>
      <c r="K15" s="8">
        <f>Kluppierungsprotokoll!K15*$B15</f>
        <v>6.3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1.8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9.6</v>
      </c>
      <c r="D16" s="8">
        <f>Kluppierungsprotokoll!D16*$B16</f>
        <v>9.6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4.8</v>
      </c>
      <c r="J16" s="8">
        <f>Kluppierungsprotokoll!J16*$B16</f>
        <v>13.2</v>
      </c>
      <c r="K16" s="8">
        <f>Kluppierungsprotokoll!K16*$B16</f>
        <v>10.799999999999999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1.2</v>
      </c>
      <c r="P16" s="8">
        <f>Kluppierungsprotokoll!P16*$B16</f>
        <v>1.2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22.5</v>
      </c>
      <c r="D17" s="8">
        <f>Kluppierungsprotokoll!D17*$B17</f>
        <v>19.5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4.5</v>
      </c>
      <c r="J17" s="8">
        <f>Kluppierungsprotokoll!J17*$B17</f>
        <v>24</v>
      </c>
      <c r="K17" s="8">
        <f>Kluppierungsprotokoll!K17*$B17</f>
        <v>7.5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23.400000000000002</v>
      </c>
      <c r="D18" s="8">
        <f>Kluppierungsprotokoll!D18*$B18</f>
        <v>25.2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14.4</v>
      </c>
      <c r="J18" s="8">
        <f>Kluppierungsprotokoll!J18*$B18</f>
        <v>12.6</v>
      </c>
      <c r="K18" s="8">
        <f>Kluppierungsprotokoll!K18*$B18</f>
        <v>9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26.400000000000002</v>
      </c>
      <c r="D19" s="8">
        <f>Kluppierungsprotokoll!D19*$B19</f>
        <v>17.600000000000001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2.2000000000000002</v>
      </c>
      <c r="J19" s="8">
        <f>Kluppierungsprotokoll!J19*$B19</f>
        <v>15.400000000000002</v>
      </c>
      <c r="K19" s="8">
        <f>Kluppierungsprotokoll!K19*$B19</f>
        <v>6.6000000000000005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2.2000000000000002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20.8</v>
      </c>
      <c r="D20" s="8">
        <f>Kluppierungsprotokoll!D20*$B20</f>
        <v>39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13</v>
      </c>
      <c r="J20" s="8">
        <f>Kluppierungsprotokoll!J20*$B20</f>
        <v>10.4</v>
      </c>
      <c r="K20" s="8">
        <f>Kluppierungsprotokoll!K20*$B20</f>
        <v>10.4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21</v>
      </c>
      <c r="D21" s="8">
        <f>Kluppierungsprotokoll!D21*$B21</f>
        <v>42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</v>
      </c>
      <c r="J21" s="8">
        <f>Kluppierungsprotokoll!J21*$B21</f>
        <v>6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30.599999999999998</v>
      </c>
      <c r="D22" s="8">
        <f>Kluppierungsprotokoll!D22*$B22</f>
        <v>27.2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3.4</v>
      </c>
      <c r="J22" s="8">
        <f>Kluppierungsprotokoll!J22*$B22</f>
        <v>3.4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39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3.9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4.4000000000000004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4.9000000000000004</v>
      </c>
      <c r="D25" s="8">
        <f>Kluppierungsprotokoll!D25*$B25</f>
        <v>4.9000000000000004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5.4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5.4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5.4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7.9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198.50000000000003</v>
      </c>
      <c r="D53">
        <f t="shared" ref="D53:S53" si="0">SUM(D9:D51)</f>
        <v>286.99999999999994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70.599999999999994</v>
      </c>
      <c r="J53">
        <f t="shared" si="0"/>
        <v>111.20000000000002</v>
      </c>
      <c r="K53">
        <f t="shared" si="0"/>
        <v>58.9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1.7</v>
      </c>
      <c r="P53">
        <f t="shared" si="0"/>
        <v>8.8000000000000007</v>
      </c>
      <c r="Q53">
        <f t="shared" si="0"/>
        <v>0</v>
      </c>
      <c r="R53">
        <f t="shared" si="0"/>
        <v>0</v>
      </c>
      <c r="S53">
        <f t="shared" si="0"/>
        <v>2.8</v>
      </c>
      <c r="T53">
        <f>SUM(C53:S53)</f>
        <v>739.5</v>
      </c>
    </row>
    <row r="54" spans="1:20" x14ac:dyDescent="0.25">
      <c r="A54" t="s">
        <v>25</v>
      </c>
      <c r="B54" t="s">
        <v>26</v>
      </c>
      <c r="C54">
        <f>C53/$B$6</f>
        <v>129.7385620915033</v>
      </c>
      <c r="D54">
        <f t="shared" ref="D54:S54" si="1">D53/$B$6</f>
        <v>187.5816993464052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46.143790849673195</v>
      </c>
      <c r="J54">
        <f t="shared" si="1"/>
        <v>72.679738562091515</v>
      </c>
      <c r="K54">
        <f t="shared" si="1"/>
        <v>38.496732026143789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1.1111111111111112</v>
      </c>
      <c r="P54">
        <f t="shared" si="1"/>
        <v>5.7516339869281046</v>
      </c>
      <c r="Q54">
        <f t="shared" si="1"/>
        <v>0</v>
      </c>
      <c r="R54">
        <f t="shared" si="1"/>
        <v>0</v>
      </c>
      <c r="S54">
        <f t="shared" si="1"/>
        <v>1.8300653594771241</v>
      </c>
      <c r="T54">
        <f>SUM(C54:S54)</f>
        <v>483.33333333333331</v>
      </c>
    </row>
    <row r="55" spans="1:20" x14ac:dyDescent="0.25">
      <c r="A55" t="s">
        <v>25</v>
      </c>
      <c r="B55" t="s">
        <v>31</v>
      </c>
      <c r="C55">
        <f>C54/$T54</f>
        <v>0.26842461122379996</v>
      </c>
      <c r="D55">
        <f t="shared" ref="D55:S55" si="2">D54/$T54</f>
        <v>0.38810006761325216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9.5469912102772128E-2</v>
      </c>
      <c r="J55">
        <f t="shared" si="2"/>
        <v>0.15037187288708589</v>
      </c>
      <c r="K55">
        <f t="shared" si="2"/>
        <v>7.9648411088573359E-2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2.2988505747126441E-3</v>
      </c>
      <c r="P55">
        <f t="shared" si="2"/>
        <v>1.1899932386747802E-2</v>
      </c>
      <c r="Q55">
        <f t="shared" si="2"/>
        <v>0</v>
      </c>
      <c r="R55">
        <f t="shared" si="2"/>
        <v>0</v>
      </c>
      <c r="S55">
        <f t="shared" si="2"/>
        <v>3.7863421230561189E-3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2026-02-03T14:21:46Z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