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07_WA_Wartau_2022\01_WF-Einrichtung\"/>
    </mc:Choice>
  </mc:AlternateContent>
  <xr:revisionPtr revIDLastSave="0" documentId="8_{E20BD84A-AE06-4AC4-A403-63D1F07EBB8A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<sst xmlns="http://schemas.openxmlformats.org/spreadsheetml/2006/main" count="154" uniqueCount="51">
  <si>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</si>
  <si>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</si>
  <si>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</si>
  <si>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</si>
  <si>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</si>
  <si>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</si>
  <si>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</si>
  <si>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</si>
  <si>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</si>
  <si>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</si>
  <si>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</si>
  <si>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</si>
  <si>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</si>
  <si>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</si>
  <si>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</si>
  <si>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</si>
  <si>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</si>
  <si>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</si>
  <si>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</si>
  <si>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</si>
  <si>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</si>
  <si>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</si>
  <si>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</si>
  <si>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</si>
  <si>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</si>
  <si>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</si>
  <si>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</si>
  <si>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</si>
  <si>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</si>
  <si>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</si>
  <si>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</si>
  <si>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</si>
  <si>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</si>
  <si>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</si>
  <si>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</si>
  <si>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</si>
  <si>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</si>
  <si>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</si>
  <si>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</si>
  <si>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</si>
  <si>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</si>
  <si>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</si>
  <si>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</si>
  <si>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</si>
  <si>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</si>
  <si>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</si>
  <si>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</si>
  <si>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</si>
  <si>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</si>
  <si>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</si>
  <si>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Iberchopf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</si>
</sst>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topLeftCell="A16" zoomScale="90" zoomScaleNormal="90" workbookViewId="0">
      <selection activeCell="D26" sqref="D26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42923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2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6</v>
      </c>
      <c r="D11" s="8">
        <v>35</v>
      </c>
      <c r="E11" s="8"/>
      <c r="F11" s="8"/>
      <c r="G11" s="8"/>
      <c r="H11" s="8"/>
      <c r="I11" s="8">
        <v>13</v>
      </c>
      <c r="J11" s="8">
        <v>3</v>
      </c>
      <c r="K11" s="8">
        <v>6</v>
      </c>
      <c r="L11" s="8"/>
      <c r="M11" s="8"/>
      <c r="N11" s="8"/>
      <c r="O11" s="8">
        <v>2</v>
      </c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6</v>
      </c>
      <c r="D12" s="8">
        <v>25</v>
      </c>
      <c r="E12" s="8"/>
      <c r="F12" s="8"/>
      <c r="G12" s="8"/>
      <c r="H12" s="8">
        <v>1</v>
      </c>
      <c r="I12" s="8">
        <v>25</v>
      </c>
      <c r="J12" s="8">
        <v>4</v>
      </c>
      <c r="K12" s="8">
        <v>10</v>
      </c>
      <c r="L12" s="8"/>
      <c r="M12" s="8"/>
      <c r="N12" s="8"/>
      <c r="O12" s="8">
        <v>1</v>
      </c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4</v>
      </c>
      <c r="D13" s="8">
        <v>28</v>
      </c>
      <c r="E13" s="8"/>
      <c r="F13" s="8"/>
      <c r="G13" s="8"/>
      <c r="H13" s="8"/>
      <c r="I13" s="8">
        <v>24</v>
      </c>
      <c r="J13" s="8">
        <v>3</v>
      </c>
      <c r="K13" s="8">
        <v>11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4</v>
      </c>
      <c r="D14" s="8">
        <v>25</v>
      </c>
      <c r="E14" s="8"/>
      <c r="F14" s="8"/>
      <c r="G14" s="8"/>
      <c r="H14" s="8"/>
      <c r="I14" s="8">
        <v>25</v>
      </c>
      <c r="J14" s="8">
        <v>7</v>
      </c>
      <c r="K14" s="8">
        <v>16</v>
      </c>
      <c r="L14" s="8"/>
      <c r="M14" s="8"/>
      <c r="N14" s="8"/>
      <c r="O14" s="8">
        <v>2</v>
      </c>
      <c r="P14" s="8"/>
      <c r="Q14" s="8"/>
      <c r="R14" s="8"/>
      <c r="S14" s="8">
        <v>1</v>
      </c>
    </row>
    <row r="15" spans="1:19" x14ac:dyDescent="0.25">
      <c r="A15" s="8">
        <v>34</v>
      </c>
      <c r="B15" s="8">
        <v>0.9</v>
      </c>
      <c r="C15" s="8">
        <v>4</v>
      </c>
      <c r="D15" s="8">
        <v>39</v>
      </c>
      <c r="E15" s="8"/>
      <c r="F15" s="8"/>
      <c r="G15" s="8"/>
      <c r="H15" s="8"/>
      <c r="I15" s="8">
        <v>20</v>
      </c>
      <c r="J15" s="8">
        <v>14</v>
      </c>
      <c r="K15" s="8">
        <v>12</v>
      </c>
      <c r="L15" s="8"/>
      <c r="M15" s="8"/>
      <c r="N15" s="8"/>
      <c r="O15" s="8">
        <v>1</v>
      </c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3</v>
      </c>
      <c r="D16" s="8">
        <v>35</v>
      </c>
      <c r="E16" s="8"/>
      <c r="F16" s="8"/>
      <c r="G16" s="8"/>
      <c r="H16" s="8"/>
      <c r="I16" s="8">
        <v>15</v>
      </c>
      <c r="J16" s="8">
        <v>6</v>
      </c>
      <c r="K16" s="8">
        <v>8</v>
      </c>
      <c r="L16" s="8"/>
      <c r="M16" s="8"/>
      <c r="N16" s="8"/>
      <c r="O16" s="8">
        <v>3</v>
      </c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4</v>
      </c>
      <c r="D17" s="8">
        <v>35</v>
      </c>
      <c r="E17" s="8"/>
      <c r="F17" s="8"/>
      <c r="G17" s="8"/>
      <c r="H17" s="8"/>
      <c r="I17" s="8">
        <v>10</v>
      </c>
      <c r="J17" s="8">
        <v>3</v>
      </c>
      <c r="K17" s="8">
        <v>5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9</v>
      </c>
      <c r="D18" s="8">
        <v>22</v>
      </c>
      <c r="E18" s="8"/>
      <c r="F18" s="8"/>
      <c r="G18" s="8"/>
      <c r="H18" s="8"/>
      <c r="I18" s="8">
        <v>7</v>
      </c>
      <c r="J18" s="8">
        <v>3</v>
      </c>
      <c r="K18" s="8">
        <v>3</v>
      </c>
      <c r="L18" s="8"/>
      <c r="M18" s="8"/>
      <c r="N18" s="8"/>
      <c r="O18" s="8">
        <v>1</v>
      </c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7</v>
      </c>
      <c r="D19" s="8">
        <v>34</v>
      </c>
      <c r="E19" s="8"/>
      <c r="F19" s="8"/>
      <c r="G19" s="8"/>
      <c r="H19" s="8"/>
      <c r="I19" s="8">
        <v>4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1</v>
      </c>
      <c r="D20" s="8">
        <v>20</v>
      </c>
      <c r="E20" s="8"/>
      <c r="F20" s="8"/>
      <c r="G20" s="8"/>
      <c r="H20" s="8"/>
      <c r="I20" s="8">
        <v>4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5</v>
      </c>
      <c r="D21" s="8">
        <v>17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4</v>
      </c>
      <c r="D22" s="8">
        <v>12</v>
      </c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>
        <v>5</v>
      </c>
      <c r="E23" s="8"/>
      <c r="F23" s="8"/>
      <c r="G23" s="8"/>
      <c r="H23" s="8"/>
      <c r="I23" s="8">
        <v>2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>
        <v>4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>
        <v>2</v>
      </c>
      <c r="D25" s="8">
        <v>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>
        <v>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60</v>
      </c>
      <c r="D54" s="12">
        <f t="shared" ref="D54:S54" si="0">SUM(D9:D51)</f>
        <v>339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1</v>
      </c>
      <c r="I54" s="12">
        <f t="shared" si="0"/>
        <v>150</v>
      </c>
      <c r="J54" s="12">
        <f t="shared" si="0"/>
        <v>43</v>
      </c>
      <c r="K54" s="12">
        <f t="shared" si="0"/>
        <v>71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10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675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30</v>
      </c>
      <c r="D55" s="20">
        <f t="shared" ref="D55:S55" si="3">ROUND(D54/$B$6, 1)</f>
        <v>169.5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0.5</v>
      </c>
      <c r="I55" s="20">
        <f t="shared" si="3"/>
        <v>75</v>
      </c>
      <c r="J55" s="20">
        <f t="shared" si="3"/>
        <v>21.5</v>
      </c>
      <c r="K55" s="20">
        <f t="shared" si="3"/>
        <v>35.5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5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0.5</v>
      </c>
      <c r="T55" s="21">
        <f>ROUND(SUM(C55:S55),0)</f>
        <v>338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9.15</v>
      </c>
      <c r="D56" s="22">
        <f>ROUND('Berechnungen Grundflaeche'!D53, 2)</f>
        <v>45.02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0.04</v>
      </c>
      <c r="I56" s="22">
        <f>ROUND('Berechnungen Grundflaeche'!I53, 2)</f>
        <v>13.08</v>
      </c>
      <c r="J56" s="22">
        <f>ROUND('Berechnungen Grundflaeche'!J53, 2)</f>
        <v>3.75</v>
      </c>
      <c r="K56" s="22">
        <f>ROUND('Berechnungen Grundflaeche'!K53, 2)</f>
        <v>5.44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0.83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7.0000000000000007E-2</v>
      </c>
      <c r="T56" s="23">
        <f>ROUND('Berechnungen Grundflaeche'!T53,1)</f>
        <v>77.400000000000006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4.57</v>
      </c>
      <c r="D57" s="22">
        <f>ROUND('Berechnungen Grundflaeche'!D54, 2)</f>
        <v>22.51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0.02</v>
      </c>
      <c r="I57" s="22">
        <f>ROUND('Berechnungen Grundflaeche'!I54, 2)</f>
        <v>6.54</v>
      </c>
      <c r="J57" s="22">
        <f>ROUND('Berechnungen Grundflaeche'!J54, 2)</f>
        <v>1.87</v>
      </c>
      <c r="K57" s="22">
        <f>ROUND('Berechnungen Grundflaeche'!K54, 2)</f>
        <v>2.72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0.41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0.04</v>
      </c>
      <c r="T57" s="23">
        <f>ROUND('Berechnungen Grundflaeche'!T54, 1)</f>
        <v>38.700000000000003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12</v>
      </c>
      <c r="D58" s="24">
        <f>ROUND(100 * 'Berechnungen Grundflaeche'!D55,0)</f>
        <v>58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17</v>
      </c>
      <c r="J58" s="24">
        <f>ROUND(100 * 'Berechnungen Grundflaeche'!J55,0)</f>
        <v>5</v>
      </c>
      <c r="K58" s="24">
        <f>ROUND(100 * 'Berechnungen Grundflaeche'!K55,0)</f>
        <v>7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99.6</v>
      </c>
      <c r="D59" s="26">
        <f>ROUND('Berechnungen Vorrat'!D53, 1)</f>
        <v>485.6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0.3</v>
      </c>
      <c r="I59" s="26">
        <f>ROUND('Berechnungen Vorrat'!I53, 1)</f>
        <v>133.6</v>
      </c>
      <c r="J59" s="26">
        <f>ROUND('Berechnungen Vorrat'!J53, 1)</f>
        <v>37.9</v>
      </c>
      <c r="K59" s="26">
        <f>ROUND('Berechnungen Vorrat'!K53, 1)</f>
        <v>54.2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8.4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0.7</v>
      </c>
      <c r="T59" s="27">
        <f>ROUND('Berechnungen Vorrat'!T53, 0)</f>
        <v>820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49.8</v>
      </c>
      <c r="D60" s="26">
        <f>ROUND('Berechnungen Vorrat'!D54, 1)</f>
        <v>242.8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0.2</v>
      </c>
      <c r="I60" s="26">
        <f>ROUND('Berechnungen Vorrat'!I54, 1)</f>
        <v>66.8</v>
      </c>
      <c r="J60" s="26">
        <f>ROUND('Berechnungen Vorrat'!J54, 1)</f>
        <v>19</v>
      </c>
      <c r="K60" s="26">
        <f>ROUND('Berechnungen Vorrat'!K54, 1)</f>
        <v>27.1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4.2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0.4</v>
      </c>
      <c r="T60" s="27">
        <f>ROUND('Berechnungen Vorrat'!T54, 0)</f>
        <v>410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12</v>
      </c>
      <c r="D61" s="24">
        <f>ROUND(100 * 'Berechnungen Vorrat'!D55, 0)</f>
        <v>59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16</v>
      </c>
      <c r="J61" s="24">
        <f>ROUND(100 * 'Berechnungen Vorrat'!J55, 0)</f>
        <v>5</v>
      </c>
      <c r="K61" s="24">
        <f>ROUND(100 * 'Berechnungen Vorrat'!K55, 0)</f>
        <v>7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1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3</v>
      </c>
      <c r="D11" s="8">
        <f>Kluppierungsprotokoll!D11/$B$6</f>
        <v>17.5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6.5</v>
      </c>
      <c r="J11" s="8">
        <f>Kluppierungsprotokoll!J11/$B$6</f>
        <v>1.5</v>
      </c>
      <c r="K11" s="8">
        <f>Kluppierungsprotokoll!K11/$B$6</f>
        <v>3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1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3</v>
      </c>
      <c r="D12" s="8">
        <f>Kluppierungsprotokoll!D12/$B$6</f>
        <v>12.5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0.5</v>
      </c>
      <c r="I12" s="8">
        <f>Kluppierungsprotokoll!I12/$B$6</f>
        <v>12.5</v>
      </c>
      <c r="J12" s="8">
        <f>Kluppierungsprotokoll!J12/$B$6</f>
        <v>2</v>
      </c>
      <c r="K12" s="8">
        <f>Kluppierungsprotokoll!K12/$B$6</f>
        <v>5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0.5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2</v>
      </c>
      <c r="D13" s="8">
        <f>Kluppierungsprotokoll!D13/$B$6</f>
        <v>14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12</v>
      </c>
      <c r="J13" s="8">
        <f>Kluppierungsprotokoll!J13/$B$6</f>
        <v>1.5</v>
      </c>
      <c r="K13" s="8">
        <f>Kluppierungsprotokoll!K13/$B$6</f>
        <v>5.5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2</v>
      </c>
      <c r="D14" s="8">
        <f>Kluppierungsprotokoll!D14/$B$6</f>
        <v>12.5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12.5</v>
      </c>
      <c r="J14" s="8">
        <f>Kluppierungsprotokoll!J14/$B$6</f>
        <v>3.5</v>
      </c>
      <c r="K14" s="8">
        <f>Kluppierungsprotokoll!K14/$B$6</f>
        <v>8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1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0.5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2</v>
      </c>
      <c r="D15" s="8">
        <f>Kluppierungsprotokoll!D15/$B$6</f>
        <v>19.5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10</v>
      </c>
      <c r="J15" s="8">
        <f>Kluppierungsprotokoll!J15/$B$6</f>
        <v>7</v>
      </c>
      <c r="K15" s="8">
        <f>Kluppierungsprotokoll!K15/$B$6</f>
        <v>6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0.5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1.5</v>
      </c>
      <c r="D16" s="8">
        <f>Kluppierungsprotokoll!D16/$B$6</f>
        <v>17.5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7.5</v>
      </c>
      <c r="J16" s="8">
        <f>Kluppierungsprotokoll!J16/$B$6</f>
        <v>3</v>
      </c>
      <c r="K16" s="8">
        <f>Kluppierungsprotokoll!K16/$B$6</f>
        <v>4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1.5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2</v>
      </c>
      <c r="D17" s="8">
        <f>Kluppierungsprotokoll!D17/$B$6</f>
        <v>17.5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5</v>
      </c>
      <c r="J17" s="8">
        <f>Kluppierungsprotokoll!J17/$B$6</f>
        <v>1.5</v>
      </c>
      <c r="K17" s="8">
        <f>Kluppierungsprotokoll!K17/$B$6</f>
        <v>2.5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4.5</v>
      </c>
      <c r="D18" s="8">
        <f>Kluppierungsprotokoll!D18/$B$6</f>
        <v>11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3.5</v>
      </c>
      <c r="J18" s="8">
        <f>Kluppierungsprotokoll!J18/$B$6</f>
        <v>1.5</v>
      </c>
      <c r="K18" s="8">
        <f>Kluppierungsprotokoll!K18/$B$6</f>
        <v>1.5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0.5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3.5</v>
      </c>
      <c r="D19" s="8">
        <f>Kluppierungsprotokoll!D19/$B$6</f>
        <v>17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2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0.5</v>
      </c>
      <c r="D20" s="8">
        <f>Kluppierungsprotokoll!D20/$B$6</f>
        <v>10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2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2.5</v>
      </c>
      <c r="D21" s="8">
        <f>Kluppierungsprotokoll!D21/$B$6</f>
        <v>8.5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2</v>
      </c>
      <c r="D22" s="8">
        <f>Kluppierungsprotokoll!D22/$B$6</f>
        <v>6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0.5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2.5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1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2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1</v>
      </c>
      <c r="D25" s="8">
        <f>Kluppierungsprotokoll!D25/$B$6</f>
        <v>1.5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0.5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0.15268140296446395</v>
      </c>
      <c r="D11" s="8">
        <f>Kluppierungsprotokoll!D11*($A11/200)^2*PI()</f>
        <v>0.89064151729270624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0.33080970642300517</v>
      </c>
      <c r="J11" s="8">
        <f>Kluppierungsprotokoll!J11*($A11/200)^2*PI()</f>
        <v>7.6340701482231973E-2</v>
      </c>
      <c r="K11" s="8">
        <f>Kluppierungsprotokoll!K11*($A11/200)^2*PI()</f>
        <v>0.15268140296446395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5.0893800988154644E-2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0.22807962665061898</v>
      </c>
      <c r="D12" s="8">
        <f>Kluppierungsprotokoll!D12*($A12/200)^2*PI()</f>
        <v>0.95033177771091237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3.8013271108436497E-2</v>
      </c>
      <c r="I12" s="8">
        <f>Kluppierungsprotokoll!I12*($A12/200)^2*PI()</f>
        <v>0.95033177771091237</v>
      </c>
      <c r="J12" s="8">
        <f>Kluppierungsprotokoll!J12*($A12/200)^2*PI()</f>
        <v>0.15205308443374599</v>
      </c>
      <c r="K12" s="8">
        <f>Kluppierungsprotokoll!K12*($A12/200)^2*PI()</f>
        <v>0.38013271108436497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3.8013271108436497E-2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0.21237166338267005</v>
      </c>
      <c r="D13" s="8">
        <f>Kluppierungsprotokoll!D13*($A13/200)^2*PI()</f>
        <v>1.4866016436786904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1.2742299802960204</v>
      </c>
      <c r="J13" s="8">
        <f>Kluppierungsprotokoll!J13*($A13/200)^2*PI()</f>
        <v>0.15927874753700255</v>
      </c>
      <c r="K13" s="8">
        <f>Kluppierungsprotokoll!K13*($A13/200)^2*PI()</f>
        <v>0.58402207430234254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0.28274333882308139</v>
      </c>
      <c r="D14" s="8">
        <f>Kluppierungsprotokoll!D14*($A14/200)^2*PI()</f>
        <v>1.7671458676442586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1.7671458676442586</v>
      </c>
      <c r="J14" s="8">
        <f>Kluppierungsprotokoll!J14*($A14/200)^2*PI()</f>
        <v>0.49480084294039239</v>
      </c>
      <c r="K14" s="8">
        <f>Kluppierungsprotokoll!K14*($A14/200)^2*PI()</f>
        <v>1.1309733552923256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0.1413716694115407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7.0685834705770348E-2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0.36316811075498018</v>
      </c>
      <c r="D15" s="8">
        <f>Kluppierungsprotokoll!D15*($A15/200)^2*PI()</f>
        <v>3.5408890798610564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1.8158405537749007</v>
      </c>
      <c r="J15" s="8">
        <f>Kluppierungsprotokoll!J15*($A15/200)^2*PI()</f>
        <v>1.2710883876424306</v>
      </c>
      <c r="K15" s="8">
        <f>Kluppierungsprotokoll!K15*($A15/200)^2*PI()</f>
        <v>1.0895043322649405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9.0792027688745044E-2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0.34023448438377463</v>
      </c>
      <c r="D16" s="8">
        <f>Kluppierungsprotokoll!D16*($A16/200)^2*PI()</f>
        <v>3.9694023178107036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1.7011724219188729</v>
      </c>
      <c r="J16" s="8">
        <f>Kluppierungsprotokoll!J16*($A16/200)^2*PI()</f>
        <v>0.68046896876754925</v>
      </c>
      <c r="K16" s="8">
        <f>Kluppierungsprotokoll!K16*($A16/200)^2*PI()</f>
        <v>0.90729195835673226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0.34023448438377463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0.55417694409323948</v>
      </c>
      <c r="D17" s="8">
        <f>Kluppierungsprotokoll!D17*($A17/200)^2*PI()</f>
        <v>4.8490482608158452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1.3854423602330985</v>
      </c>
      <c r="J17" s="8">
        <f>Kluppierungsprotokoll!J17*($A17/200)^2*PI()</f>
        <v>0.41563270806992952</v>
      </c>
      <c r="K17" s="8">
        <f>Kluppierungsprotokoll!K17*($A17/200)^2*PI()</f>
        <v>0.69272118011654926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1.4957122623741006</v>
      </c>
      <c r="D18" s="8">
        <f>Kluppierungsprotokoll!D18*($A18/200)^2*PI()</f>
        <v>3.6561855302478019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1.1633317596243005</v>
      </c>
      <c r="J18" s="8">
        <f>Kluppierungsprotokoll!J18*($A18/200)^2*PI()</f>
        <v>0.4985707541247002</v>
      </c>
      <c r="K18" s="8">
        <f>Kluppierungsprotokoll!K18*($A18/200)^2*PI()</f>
        <v>0.4985707541247002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0.16619025137490007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1.3744467859455345</v>
      </c>
      <c r="D19" s="8">
        <f>Kluppierungsprotokoll!D19*($A19/200)^2*PI()</f>
        <v>6.6758843888783108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0.78539816339744828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0.22902210444669593</v>
      </c>
      <c r="D20" s="8">
        <f>Kluppierungsprotokoll!D20*($A20/200)^2*PI()</f>
        <v>4.5804420889339186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0.91608841778678374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1.321039710834508</v>
      </c>
      <c r="D21" s="8">
        <f>Kluppierungsprotokoll!D21*($A21/200)^2*PI()</f>
        <v>4.4915350168373269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1.2076282160399165</v>
      </c>
      <c r="D22" s="8">
        <f>Kluppierungsprotokoll!D22*($A22/200)^2*PI()</f>
        <v>3.6228846481197494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0.30190705400997914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1.7105971998796428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0.68423887995185706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1.5393804002589984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0.8601680685528853</v>
      </c>
      <c r="D25" s="8">
        <f>Kluppierungsprotokoll!D25*($A25/200)^2*PI()</f>
        <v>1.2902521028293279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0.52810172506844411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9.1495744443149132</v>
      </c>
      <c r="D53">
        <f t="shared" ref="D53:S53" si="0">SUM(D9:D51)</f>
        <v>45.021221840799249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3.8013271108436497E-2</v>
      </c>
      <c r="I53">
        <f t="shared" si="0"/>
        <v>13.075936942771436</v>
      </c>
      <c r="J53">
        <f t="shared" si="0"/>
        <v>3.7482341949979823</v>
      </c>
      <c r="K53">
        <f t="shared" si="0"/>
        <v>5.4358977685064191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0.82749550495555158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7.0685834705770348E-2</v>
      </c>
      <c r="T53">
        <f>SUM(C53:S53)</f>
        <v>77.367059802159758</v>
      </c>
    </row>
    <row r="54" spans="1:20" x14ac:dyDescent="0.25">
      <c r="A54" t="s">
        <v>24</v>
      </c>
      <c r="B54" t="s">
        <v>26</v>
      </c>
      <c r="C54">
        <f>C53/$B$6</f>
        <v>4.5747872221574566</v>
      </c>
      <c r="D54">
        <f t="shared" ref="D54:S54" si="1">D53/$B$6</f>
        <v>22.510610920399625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1.9006635554218249E-2</v>
      </c>
      <c r="I54">
        <f t="shared" si="1"/>
        <v>6.5379684713857182</v>
      </c>
      <c r="J54">
        <f t="shared" si="1"/>
        <v>1.8741170974989911</v>
      </c>
      <c r="K54">
        <f t="shared" si="1"/>
        <v>2.7179488842532096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0.41374775247777579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3.5342917352885174E-2</v>
      </c>
      <c r="T54">
        <f>SUM(C54:S54)</f>
        <v>38.683529901079879</v>
      </c>
    </row>
    <row r="55" spans="1:20" x14ac:dyDescent="0.25">
      <c r="A55" t="s">
        <v>24</v>
      </c>
      <c r="B55" t="s">
        <v>31</v>
      </c>
      <c r="C55">
        <f>C54/$T54</f>
        <v>0.11826188648905456</v>
      </c>
      <c r="D55">
        <f t="shared" ref="D55:S55" si="2">D54/$T54</f>
        <v>0.58191718744289733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4.9133663868890275E-4</v>
      </c>
      <c r="I55">
        <f t="shared" si="2"/>
        <v>0.16901168244222733</v>
      </c>
      <c r="J55">
        <f t="shared" si="2"/>
        <v>4.8447416828076843E-2</v>
      </c>
      <c r="K55">
        <f t="shared" si="2"/>
        <v>7.0261139332513087E-2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1.0695708316583221E-2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9.136425099587034E-4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1.2000000000000002</v>
      </c>
      <c r="D11" s="8">
        <f>Kluppierungsprotokoll!D11*$B11</f>
        <v>7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2.6</v>
      </c>
      <c r="J11" s="8">
        <f>Kluppierungsprotokoll!J11*$B11</f>
        <v>0.60000000000000009</v>
      </c>
      <c r="K11" s="8">
        <f>Kluppierungsprotokoll!K11*$B11</f>
        <v>1.2000000000000002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0.4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1.7999999999999998</v>
      </c>
      <c r="D12" s="8">
        <f>Kluppierungsprotokoll!D12*$B12</f>
        <v>7.5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0.3</v>
      </c>
      <c r="I12" s="8">
        <f>Kluppierungsprotokoll!I12*$B12</f>
        <v>7.5</v>
      </c>
      <c r="J12" s="8">
        <f>Kluppierungsprotokoll!J12*$B12</f>
        <v>1.2</v>
      </c>
      <c r="K12" s="8">
        <f>Kluppierungsprotokoll!K12*$B12</f>
        <v>3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0.3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2</v>
      </c>
      <c r="D13" s="8">
        <f>Kluppierungsprotokoll!D13*$B13</f>
        <v>14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12</v>
      </c>
      <c r="J13" s="8">
        <f>Kluppierungsprotokoll!J13*$B13</f>
        <v>1.5</v>
      </c>
      <c r="K13" s="8">
        <f>Kluppierungsprotokoll!K13*$B13</f>
        <v>5.5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2.8</v>
      </c>
      <c r="D14" s="8">
        <f>Kluppierungsprotokoll!D14*$B14</f>
        <v>17.5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17.5</v>
      </c>
      <c r="J14" s="8">
        <f>Kluppierungsprotokoll!J14*$B14</f>
        <v>4.8999999999999995</v>
      </c>
      <c r="K14" s="8">
        <f>Kluppierungsprotokoll!K14*$B14</f>
        <v>11.2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1.4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0.7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3.6</v>
      </c>
      <c r="D15" s="8">
        <f>Kluppierungsprotokoll!D15*$B15</f>
        <v>35.1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18</v>
      </c>
      <c r="J15" s="8">
        <f>Kluppierungsprotokoll!J15*$B15</f>
        <v>12.6</v>
      </c>
      <c r="K15" s="8">
        <f>Kluppierungsprotokoll!K15*$B15</f>
        <v>10.8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0.9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3.5999999999999996</v>
      </c>
      <c r="D16" s="8">
        <f>Kluppierungsprotokoll!D16*$B16</f>
        <v>42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18</v>
      </c>
      <c r="J16" s="8">
        <f>Kluppierungsprotokoll!J16*$B16</f>
        <v>7.1999999999999993</v>
      </c>
      <c r="K16" s="8">
        <f>Kluppierungsprotokoll!K16*$B16</f>
        <v>9.6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3.5999999999999996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6</v>
      </c>
      <c r="D17" s="8">
        <f>Kluppierungsprotokoll!D17*$B17</f>
        <v>52.5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15</v>
      </c>
      <c r="J17" s="8">
        <f>Kluppierungsprotokoll!J17*$B17</f>
        <v>4.5</v>
      </c>
      <c r="K17" s="8">
        <f>Kluppierungsprotokoll!K17*$B17</f>
        <v>7.5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16.2</v>
      </c>
      <c r="D18" s="8">
        <f>Kluppierungsprotokoll!D18*$B18</f>
        <v>39.6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12.6</v>
      </c>
      <c r="J18" s="8">
        <f>Kluppierungsprotokoll!J18*$B18</f>
        <v>5.4</v>
      </c>
      <c r="K18" s="8">
        <f>Kluppierungsprotokoll!K18*$B18</f>
        <v>5.4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1.8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15.400000000000002</v>
      </c>
      <c r="D19" s="8">
        <f>Kluppierungsprotokoll!D19*$B19</f>
        <v>74.800000000000011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8.8000000000000007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2.6</v>
      </c>
      <c r="D20" s="8">
        <f>Kluppierungsprotokoll!D20*$B20</f>
        <v>52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10.4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15</v>
      </c>
      <c r="D21" s="8">
        <f>Kluppierungsprotokoll!D21*$B21</f>
        <v>51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13.6</v>
      </c>
      <c r="D22" s="8">
        <f>Kluppierungsprotokoll!D22*$B22</f>
        <v>40.799999999999997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3.4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19.5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7.8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17.600000000000001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9.8000000000000007</v>
      </c>
      <c r="D25" s="8">
        <f>Kluppierungsprotokoll!D25*$B25</f>
        <v>14.700000000000001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6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99.600000000000009</v>
      </c>
      <c r="D53">
        <f t="shared" ref="D53:S53" si="0">SUM(D9:D51)</f>
        <v>485.6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0.3</v>
      </c>
      <c r="I53">
        <f t="shared" si="0"/>
        <v>133.6</v>
      </c>
      <c r="J53">
        <f t="shared" si="0"/>
        <v>37.9</v>
      </c>
      <c r="K53">
        <f t="shared" si="0"/>
        <v>54.199999999999996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8.4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0.7</v>
      </c>
      <c r="T53">
        <f>SUM(C53:S53)</f>
        <v>820.30000000000007</v>
      </c>
    </row>
    <row r="54" spans="1:20" x14ac:dyDescent="0.25">
      <c r="A54" t="s">
        <v>25</v>
      </c>
      <c r="B54" t="s">
        <v>26</v>
      </c>
      <c r="C54">
        <f>C53/$B$6</f>
        <v>49.800000000000004</v>
      </c>
      <c r="D54">
        <f t="shared" ref="D54:S54" si="1">D53/$B$6</f>
        <v>242.8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0.15</v>
      </c>
      <c r="I54">
        <f t="shared" si="1"/>
        <v>66.8</v>
      </c>
      <c r="J54">
        <f t="shared" si="1"/>
        <v>18.95</v>
      </c>
      <c r="K54">
        <f t="shared" si="1"/>
        <v>27.099999999999998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4.2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0.35</v>
      </c>
      <c r="T54">
        <f>SUM(C54:S54)</f>
        <v>410.15000000000003</v>
      </c>
    </row>
    <row r="55" spans="1:20" x14ac:dyDescent="0.25">
      <c r="A55" t="s">
        <v>25</v>
      </c>
      <c r="B55" t="s">
        <v>31</v>
      </c>
      <c r="C55">
        <f>C54/$T54</f>
        <v>0.12141899305132269</v>
      </c>
      <c r="D55">
        <f t="shared" ref="D55:S55" si="2">D54/$T54</f>
        <v>0.59197854443496278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3.6571985858832129E-4</v>
      </c>
      <c r="I55">
        <f t="shared" si="2"/>
        <v>0.16286724369133243</v>
      </c>
      <c r="J55">
        <f t="shared" si="2"/>
        <v>4.6202608801657927E-2</v>
      </c>
      <c r="K55">
        <f t="shared" si="2"/>
        <v>6.6073387784956708E-2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1.0240156040472997E-2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8.5334633670608299E-4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2025-12-16T08:28:10Z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2025-12-16T08:27:53Z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162e5276-43be-4c4a-ab33-732321c65bd7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