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12_024-2_Lavey-Morcles_Les Fourches\2010.09.21_Mise en place\"/>
    </mc:Choice>
  </mc:AlternateContent>
  <xr:revisionPtr revIDLastSave="0" documentId="13_ncr:1_{7B99295D-4F3D-4130-BACB-61623061BCAB}" xr6:coauthVersionLast="47" xr6:coauthVersionMax="47" xr10:uidLastSave="{00000000-0000-0000-0000-000000000000}"/>
  <bookViews>
    <workbookView xWindow="25695" yWindow="0" windowWidth="26010" windowHeight="2098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Q30" i="5"/>
  <c r="D30" i="5"/>
  <c r="R30" i="5"/>
  <c r="N30" i="5"/>
  <c r="P30" i="5"/>
  <c r="E30" i="5"/>
  <c r="S30" i="5"/>
  <c r="F30" i="5"/>
  <c r="H30" i="5"/>
  <c r="I30" i="5"/>
  <c r="J30" i="5"/>
  <c r="K30" i="5"/>
  <c r="L30" i="5"/>
  <c r="M30" i="5"/>
  <c r="G30" i="5"/>
  <c r="O30" i="5"/>
  <c r="H33" i="5"/>
  <c r="D33" i="5"/>
  <c r="S33" i="5"/>
  <c r="I33" i="5"/>
  <c r="K33" i="5"/>
  <c r="L33" i="5"/>
  <c r="C33" i="5"/>
  <c r="F33" i="5"/>
  <c r="J33" i="5"/>
  <c r="M33" i="5"/>
  <c r="N33" i="5"/>
  <c r="O33" i="5"/>
  <c r="R33" i="5"/>
  <c r="Q33" i="5"/>
  <c r="E33" i="5"/>
  <c r="P33" i="5"/>
  <c r="G33" i="5"/>
  <c r="O31" i="6"/>
  <c r="N31" i="6"/>
  <c r="P31" i="6"/>
  <c r="C31" i="6"/>
  <c r="Q31" i="6"/>
  <c r="D31" i="6"/>
  <c r="R31" i="6"/>
  <c r="E31" i="6"/>
  <c r="S31" i="6"/>
  <c r="F31" i="6"/>
  <c r="G31" i="6"/>
  <c r="H31" i="6"/>
  <c r="K31" i="6"/>
  <c r="L31" i="6"/>
  <c r="M31" i="6"/>
  <c r="I31" i="6"/>
  <c r="J31" i="6"/>
  <c r="E34" i="5"/>
  <c r="S34" i="5"/>
  <c r="H34" i="5"/>
  <c r="I34" i="5"/>
  <c r="J34" i="5"/>
  <c r="F34" i="5"/>
  <c r="O34" i="5"/>
  <c r="P34" i="5"/>
  <c r="Q34" i="5"/>
  <c r="R34" i="5"/>
  <c r="G34" i="5"/>
  <c r="K34" i="5"/>
  <c r="L34" i="5"/>
  <c r="N34" i="5"/>
  <c r="C34" i="5"/>
  <c r="D34" i="5"/>
  <c r="M34" i="5"/>
  <c r="L32" i="6"/>
  <c r="M32" i="6"/>
  <c r="R32" i="6"/>
  <c r="N32" i="6"/>
  <c r="H32" i="6"/>
  <c r="J32" i="6"/>
  <c r="O32" i="6"/>
  <c r="Q32" i="6"/>
  <c r="D32" i="6"/>
  <c r="E32" i="6"/>
  <c r="I32" i="6"/>
  <c r="P32" i="6"/>
  <c r="C32" i="6"/>
  <c r="S32" i="6"/>
  <c r="F32" i="6"/>
  <c r="G32" i="6"/>
  <c r="K32" i="6"/>
  <c r="N31" i="5"/>
  <c r="Q31" i="5"/>
  <c r="E31" i="5"/>
  <c r="I31" i="5"/>
  <c r="K31" i="5"/>
  <c r="O31" i="5"/>
  <c r="C31" i="5"/>
  <c r="S31" i="5"/>
  <c r="F31" i="5"/>
  <c r="G31" i="5"/>
  <c r="H31" i="5"/>
  <c r="J31" i="5"/>
  <c r="L31" i="5"/>
  <c r="P31" i="5"/>
  <c r="R31" i="5"/>
  <c r="D31" i="5"/>
  <c r="M31" i="5"/>
  <c r="K32" i="5"/>
  <c r="C32" i="5"/>
  <c r="R32" i="5"/>
  <c r="E32" i="5"/>
  <c r="L32" i="5"/>
  <c r="M32" i="5"/>
  <c r="N32" i="5"/>
  <c r="O32" i="5"/>
  <c r="P32" i="5"/>
  <c r="Q32" i="5"/>
  <c r="D32" i="5"/>
  <c r="S32" i="5"/>
  <c r="G32" i="5"/>
  <c r="H32" i="5"/>
  <c r="I32" i="5"/>
  <c r="F32" i="5"/>
  <c r="J32" i="5"/>
  <c r="D30" i="6"/>
  <c r="R30" i="6"/>
  <c r="E30" i="6"/>
  <c r="S30" i="6"/>
  <c r="F30" i="6"/>
  <c r="G30" i="6"/>
  <c r="I30" i="6"/>
  <c r="J30" i="6"/>
  <c r="K30" i="6"/>
  <c r="N30" i="6"/>
  <c r="O30" i="6"/>
  <c r="P30" i="6"/>
  <c r="C30" i="6"/>
  <c r="H30" i="6"/>
  <c r="Q30" i="6"/>
  <c r="L30" i="6"/>
  <c r="M30" i="6"/>
  <c r="I33" i="6"/>
  <c r="P33" i="6"/>
  <c r="F33" i="6"/>
  <c r="J33" i="6"/>
  <c r="E33" i="6"/>
  <c r="K33" i="6"/>
  <c r="L33" i="6"/>
  <c r="N33" i="6"/>
  <c r="O33" i="6"/>
  <c r="S33" i="6"/>
  <c r="G33" i="6"/>
  <c r="H33" i="6"/>
  <c r="M33" i="6"/>
  <c r="C33" i="6"/>
  <c r="Q33" i="6"/>
  <c r="D33" i="6"/>
  <c r="R33" i="6"/>
  <c r="F34" i="6"/>
  <c r="G34" i="6"/>
  <c r="D34" i="6"/>
  <c r="H34" i="6"/>
  <c r="I34" i="6"/>
  <c r="M34" i="6"/>
  <c r="Q34" i="6"/>
  <c r="S34" i="6"/>
  <c r="J34" i="6"/>
  <c r="K34" i="6"/>
  <c r="L34" i="6"/>
  <c r="P34" i="6"/>
  <c r="C34" i="6"/>
  <c r="R34" i="6"/>
  <c r="E34" i="6"/>
  <c r="N34" i="6"/>
  <c r="O34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<sst xmlns="http://schemas.openxmlformats.org/spreadsheetml/2006/main" count="155" uniqueCount="56">
  <si>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</si>
  <si>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</si>
  <si>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</si>
  <si>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</si>
  <si>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</si>
  <si>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</si>
  <si>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</si>
  <si>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</si>
  <si>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</si>
  <si>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</si>
  <si>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</si>
  <si>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</si>
  <si>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</si>
  <si>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</si>
  <si>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</si>
  <si>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</si>
  <si>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</si>
  <si>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</si>
  <si>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</si>
  <si>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</si>
  <si>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</si>
  <si>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</si>
  <si>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</si>
  <si>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</si>
  <si>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</si>
  <si>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</si>
  <si>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</si>
  <si>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</si>
  <si>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</si>
  <si>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</si>
  <si>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</si>
  <si>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</si>
  <si>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</si>
  <si>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</si>
  <si>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</si>
  <si>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</si>
  <si>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</si>
  <si>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</si>
  <si>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</si>
  <si>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</si>
  <si>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</si>
  <si>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</si>
  <si>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</si>
  <si>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</si>
  <si>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</si>
  <si>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</si>
  <si>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</si>
  <si>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</si>
  <si>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</si>
  <si>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</si>
  <si>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</si>
  <si>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</si>
  <si>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</si>
  <si>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</si>
  <si>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</si>
  <si>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VD12 - Les Fourches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</si>
</sst>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S24" sqref="S2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40442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0.95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11</v>
      </c>
      <c r="D11" s="8">
        <v>10</v>
      </c>
      <c r="E11" s="8">
        <v>1</v>
      </c>
      <c r="F11" s="8"/>
      <c r="G11" s="8"/>
      <c r="H11" s="8"/>
      <c r="I11" s="8">
        <v>16</v>
      </c>
      <c r="J11" s="8"/>
      <c r="K11" s="8">
        <v>29</v>
      </c>
      <c r="L11" s="8"/>
      <c r="M11" s="8"/>
      <c r="N11" s="8"/>
      <c r="O11" s="8"/>
      <c r="P11" s="8"/>
      <c r="Q11" s="8"/>
      <c r="R11" s="8"/>
      <c r="S11" s="8">
        <v>2</v>
      </c>
    </row>
    <row r="12" spans="1:19" x14ac:dyDescent="0.25">
      <c r="A12" s="8">
        <v>22</v>
      </c>
      <c r="B12" s="8">
        <v>0.28999999999999998</v>
      </c>
      <c r="C12" s="8">
        <v>4</v>
      </c>
      <c r="D12" s="8">
        <v>2</v>
      </c>
      <c r="E12" s="8">
        <v>4</v>
      </c>
      <c r="F12" s="8"/>
      <c r="G12" s="8"/>
      <c r="H12" s="8"/>
      <c r="I12" s="8">
        <v>4</v>
      </c>
      <c r="J12" s="8">
        <v>1</v>
      </c>
      <c r="K12" s="8">
        <v>5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1</v>
      </c>
      <c r="D13" s="8"/>
      <c r="E13" s="8">
        <v>2</v>
      </c>
      <c r="F13" s="8"/>
      <c r="G13" s="8"/>
      <c r="H13" s="8"/>
      <c r="I13" s="8">
        <v>4</v>
      </c>
      <c r="J13" s="8"/>
      <c r="K13" s="8">
        <v>4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4</v>
      </c>
      <c r="D14" s="8">
        <v>1</v>
      </c>
      <c r="E14" s="8">
        <v>7</v>
      </c>
      <c r="F14" s="8"/>
      <c r="G14" s="8"/>
      <c r="H14" s="8"/>
      <c r="I14" s="8">
        <v>1</v>
      </c>
      <c r="J14" s="8"/>
      <c r="K14" s="8">
        <v>3</v>
      </c>
      <c r="L14" s="8"/>
      <c r="M14" s="8"/>
      <c r="N14" s="8"/>
      <c r="O14" s="8"/>
      <c r="P14" s="8"/>
      <c r="Q14" s="8"/>
      <c r="R14" s="8"/>
      <c r="S14" s="8">
        <v>1</v>
      </c>
    </row>
    <row r="15" spans="1:19" x14ac:dyDescent="0.25">
      <c r="A15" s="8">
        <v>34</v>
      </c>
      <c r="B15" s="8">
        <v>0.92</v>
      </c>
      <c r="C15" s="8">
        <v>4</v>
      </c>
      <c r="D15" s="8">
        <v>1</v>
      </c>
      <c r="E15" s="8">
        <v>11</v>
      </c>
      <c r="F15" s="8">
        <v>1</v>
      </c>
      <c r="G15" s="8"/>
      <c r="H15" s="8"/>
      <c r="I15" s="8">
        <v>1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5</v>
      </c>
      <c r="D16" s="8"/>
      <c r="E16" s="8">
        <v>9</v>
      </c>
      <c r="F16" s="8">
        <v>1</v>
      </c>
      <c r="G16" s="8"/>
      <c r="H16" s="8"/>
      <c r="I16" s="8"/>
      <c r="J16" s="8"/>
      <c r="K16" s="8">
        <v>1</v>
      </c>
      <c r="L16" s="8"/>
      <c r="M16" s="8"/>
      <c r="N16" s="8"/>
      <c r="O16" s="8"/>
      <c r="P16" s="8"/>
      <c r="Q16" s="8"/>
      <c r="R16" s="8"/>
      <c r="S16" s="8">
        <v>2</v>
      </c>
    </row>
    <row r="17" spans="1:19" x14ac:dyDescent="0.25">
      <c r="A17" s="8">
        <v>42</v>
      </c>
      <c r="B17" s="8">
        <v>1.56</v>
      </c>
      <c r="C17" s="8">
        <v>5</v>
      </c>
      <c r="D17" s="8"/>
      <c r="E17" s="8">
        <v>6</v>
      </c>
      <c r="F17" s="8">
        <v>2</v>
      </c>
      <c r="G17" s="8"/>
      <c r="H17" s="8"/>
      <c r="I17" s="8">
        <v>1</v>
      </c>
      <c r="J17" s="8">
        <v>1</v>
      </c>
      <c r="K17" s="8"/>
      <c r="L17" s="8"/>
      <c r="M17" s="8"/>
      <c r="N17" s="8"/>
      <c r="O17" s="8"/>
      <c r="P17" s="8"/>
      <c r="Q17" s="8"/>
      <c r="R17" s="8"/>
      <c r="S17" s="8">
        <v>1</v>
      </c>
    </row>
    <row r="18" spans="1:19" x14ac:dyDescent="0.25">
      <c r="A18" s="8">
        <v>46</v>
      </c>
      <c r="B18" s="8">
        <v>1.93</v>
      </c>
      <c r="C18" s="8">
        <v>5</v>
      </c>
      <c r="D18" s="8"/>
      <c r="E18" s="8">
        <v>4</v>
      </c>
      <c r="F18" s="8">
        <v>2</v>
      </c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2</v>
      </c>
      <c r="D19" s="8"/>
      <c r="E19" s="8">
        <v>4</v>
      </c>
      <c r="F19" s="8"/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2</v>
      </c>
      <c r="D20" s="8">
        <v>1</v>
      </c>
      <c r="E20" s="8">
        <v>2</v>
      </c>
      <c r="F20" s="8">
        <v>1</v>
      </c>
      <c r="G20" s="8"/>
      <c r="H20" s="8"/>
      <c r="I20" s="8">
        <v>1</v>
      </c>
      <c r="J20" s="8">
        <v>1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43</v>
      </c>
      <c r="D54" s="12">
        <f t="shared" ref="D54:S54" si="0">SUM(D9:D51)</f>
        <v>16</v>
      </c>
      <c r="E54" s="12">
        <f t="shared" si="0"/>
        <v>50</v>
      </c>
      <c r="F54" s="12">
        <f t="shared" ref="F54:G54" si="1">SUM(F9:F51)</f>
        <v>7</v>
      </c>
      <c r="G54" s="12">
        <f t="shared" si="1"/>
        <v>0</v>
      </c>
      <c r="H54" s="12">
        <f t="shared" si="0"/>
        <v>0</v>
      </c>
      <c r="I54" s="12">
        <f t="shared" si="0"/>
        <v>31</v>
      </c>
      <c r="J54" s="12">
        <f t="shared" si="0"/>
        <v>3</v>
      </c>
      <c r="K54" s="12">
        <f t="shared" si="0"/>
        <v>42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6</v>
      </c>
      <c r="T54" s="13">
        <f>SUM(C54:S54)</f>
        <v>198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45.3</v>
      </c>
      <c r="D55" s="20">
        <f t="shared" ref="D55:S55" si="3">ROUND(D54/$B$6, 1)</f>
        <v>16.8</v>
      </c>
      <c r="E55" s="20">
        <f t="shared" si="3"/>
        <v>52.6</v>
      </c>
      <c r="F55" s="20">
        <f t="shared" si="3"/>
        <v>7.4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32.6</v>
      </c>
      <c r="J55" s="20">
        <f t="shared" si="3"/>
        <v>3.2</v>
      </c>
      <c r="K55" s="20">
        <f t="shared" si="3"/>
        <v>44.2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6.3</v>
      </c>
      <c r="T55" s="21">
        <f>ROUND(SUM(C55:S55),0)</f>
        <v>208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4.07</v>
      </c>
      <c r="D56" s="22">
        <f>ROUND('Calcul surface terriere'!D53, 2)</f>
        <v>0.99</v>
      </c>
      <c r="E56" s="22">
        <f>ROUND('Calcul surface terriere'!E53, 2)</f>
        <v>5.54</v>
      </c>
      <c r="F56" s="22">
        <f>ROUND('Calcul surface terriere'!F53, 2)</f>
        <v>1.04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2.0099999999999998</v>
      </c>
      <c r="J56" s="22">
        <f>ROUND('Calcul surface terriere'!J53, 2)</f>
        <v>0.41</v>
      </c>
      <c r="K56" s="22">
        <f>ROUND('Calcul surface terriere'!K53, 2)</f>
        <v>1.47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0.49</v>
      </c>
      <c r="T56" s="23">
        <f>ROUND('Calcul surface terriere'!T53,1)</f>
        <v>16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4.29</v>
      </c>
      <c r="D57" s="22">
        <f>ROUND('Calcul surface terriere'!D54, 2)</f>
        <v>1.04</v>
      </c>
      <c r="E57" s="22">
        <f>ROUND('Calcul surface terriere'!E54, 2)</f>
        <v>5.83</v>
      </c>
      <c r="F57" s="22">
        <f>ROUND('Calcul surface terriere'!F54, 2)</f>
        <v>1.1000000000000001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2.11</v>
      </c>
      <c r="J57" s="22">
        <f>ROUND('Calcul surface terriere'!J54, 2)</f>
        <v>0.43</v>
      </c>
      <c r="K57" s="22">
        <f>ROUND('Calcul surface terriere'!K54, 2)</f>
        <v>1.54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0.51</v>
      </c>
      <c r="T57" s="23">
        <f>ROUND('Calcul surface terriere'!T54, 1)</f>
        <v>16.8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25</v>
      </c>
      <c r="D58" s="24">
        <f>ROUND(100 * 'Calcul surface terriere'!D55,0)</f>
        <v>6</v>
      </c>
      <c r="E58" s="24">
        <f>ROUND(100 * 'Calcul surface terriere'!E55,0)</f>
        <v>35</v>
      </c>
      <c r="F58" s="24">
        <f>ROUND(100 * 'Calcul surface terriere'!F55,0)</f>
        <v>7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13</v>
      </c>
      <c r="J58" s="24">
        <f>ROUND(100 * 'Calcul surface terriere'!J55,0)</f>
        <v>3</v>
      </c>
      <c r="K58" s="24">
        <f>ROUND(100 * 'Calcul surface terriere'!K55,0)</f>
        <v>9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3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43.7</v>
      </c>
      <c r="D59" s="26">
        <f>ROUND('Calcul volume sur pied'!D53, 1)</f>
        <v>10</v>
      </c>
      <c r="E59" s="26">
        <f>ROUND('Calcul volume sur pied'!E53, 1)</f>
        <v>60</v>
      </c>
      <c r="F59" s="26">
        <f>ROUND('Calcul volume sur pied'!F53, 1)</f>
        <v>11.9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20.5</v>
      </c>
      <c r="J59" s="26">
        <f>ROUND('Calcul volume sur pied'!J53, 1)</f>
        <v>4.5999999999999996</v>
      </c>
      <c r="K59" s="26">
        <f>ROUND('Calcul volume sur pied'!K53, 1)</f>
        <v>11.7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5</v>
      </c>
      <c r="T59" s="27">
        <f>ROUND('Calcul volume sur pied'!T53, 0)</f>
        <v>168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46</v>
      </c>
      <c r="D60" s="26">
        <f>ROUND('Calcul volume sur pied'!D54, 1)</f>
        <v>10.6</v>
      </c>
      <c r="E60" s="26">
        <f>ROUND('Calcul volume sur pied'!E54, 1)</f>
        <v>63.2</v>
      </c>
      <c r="F60" s="26">
        <f>ROUND('Calcul volume sur pied'!F54, 1)</f>
        <v>12.5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21.5</v>
      </c>
      <c r="J60" s="26">
        <f>ROUND('Calcul volume sur pied'!J54, 1)</f>
        <v>4.9000000000000004</v>
      </c>
      <c r="K60" s="26">
        <f>ROUND('Calcul volume sur pied'!K54, 1)</f>
        <v>12.3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5.3</v>
      </c>
      <c r="T60" s="27">
        <f>ROUND('Calcul volume sur pied'!T54, 0)</f>
        <v>176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26</v>
      </c>
      <c r="D61" s="24">
        <f>ROUND(100 * 'Calcul volume sur pied'!D55, 0)</f>
        <v>6</v>
      </c>
      <c r="E61" s="24">
        <f>ROUND(100 * 'Calcul volume sur pied'!E55, 0)</f>
        <v>36</v>
      </c>
      <c r="F61" s="24">
        <f>ROUND(100 * 'Calcul volume sur pied'!F55, 0)</f>
        <v>7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12</v>
      </c>
      <c r="J61" s="24">
        <f>ROUND(100 * 'Calcul volume sur pied'!J55, 0)</f>
        <v>3</v>
      </c>
      <c r="K61" s="24">
        <f>ROUND(100 * 'Calcul volume sur pied'!K55, 0)</f>
        <v>7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3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0.95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11.578947368421053</v>
      </c>
      <c r="D11" s="8">
        <f>'Protocole Inventaire'!D11/$B$6</f>
        <v>10.526315789473685</v>
      </c>
      <c r="E11" s="8">
        <f>'Protocole Inventaire'!E11/$B$6</f>
        <v>1.0526315789473684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16.842105263157894</v>
      </c>
      <c r="J11" s="8">
        <f>'Protocole Inventaire'!J11/$B$6</f>
        <v>0</v>
      </c>
      <c r="K11" s="8">
        <f>'Protocole Inventaire'!K11/$B$6</f>
        <v>30.526315789473685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2.1052631578947367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4.2105263157894735</v>
      </c>
      <c r="D12" s="8">
        <f>'Protocole Inventaire'!D12/$B$6</f>
        <v>2.1052631578947367</v>
      </c>
      <c r="E12" s="8">
        <f>'Protocole Inventaire'!E12/$B$6</f>
        <v>4.2105263157894735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4.2105263157894735</v>
      </c>
      <c r="J12" s="8">
        <f>'Protocole Inventaire'!J12/$B$6</f>
        <v>1.0526315789473684</v>
      </c>
      <c r="K12" s="8">
        <f>'Protocole Inventaire'!K12/$B$6</f>
        <v>5.2631578947368425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1.0526315789473684</v>
      </c>
      <c r="D13" s="8">
        <f>'Protocole Inventaire'!D13/$B$6</f>
        <v>0</v>
      </c>
      <c r="E13" s="8">
        <f>'Protocole Inventaire'!E13/$B$6</f>
        <v>2.1052631578947367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4.2105263157894735</v>
      </c>
      <c r="J13" s="8">
        <f>'Protocole Inventaire'!J13/$B$6</f>
        <v>0</v>
      </c>
      <c r="K13" s="8">
        <f>'Protocole Inventaire'!K13/$B$6</f>
        <v>4.2105263157894735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4.2105263157894735</v>
      </c>
      <c r="D14" s="8">
        <f>'Protocole Inventaire'!D14/$B$6</f>
        <v>1.0526315789473684</v>
      </c>
      <c r="E14" s="8">
        <f>'Protocole Inventaire'!E14/$B$6</f>
        <v>7.3684210526315796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1.0526315789473684</v>
      </c>
      <c r="J14" s="8">
        <f>'Protocole Inventaire'!J14/$B$6</f>
        <v>0</v>
      </c>
      <c r="K14" s="8">
        <f>'Protocole Inventaire'!K14/$B$6</f>
        <v>3.1578947368421053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1.0526315789473684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4.2105263157894735</v>
      </c>
      <c r="D15" s="8">
        <f>'Protocole Inventaire'!D15/$B$6</f>
        <v>1.0526315789473684</v>
      </c>
      <c r="E15" s="8">
        <f>'Protocole Inventaire'!E15/$B$6</f>
        <v>11.578947368421053</v>
      </c>
      <c r="F15" s="8">
        <f>'Protocole Inventaire'!F15/$B$6</f>
        <v>1.0526315789473684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1.0526315789473684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5.2631578947368425</v>
      </c>
      <c r="D16" s="8">
        <f>'Protocole Inventaire'!D16/$B$6</f>
        <v>0</v>
      </c>
      <c r="E16" s="8">
        <f>'Protocole Inventaire'!E16/$B$6</f>
        <v>9.4736842105263168</v>
      </c>
      <c r="F16" s="8">
        <f>'Protocole Inventaire'!F16/$B$6</f>
        <v>1.0526315789473684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1.0526315789473684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2.1052631578947367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5.2631578947368425</v>
      </c>
      <c r="D17" s="8">
        <f>'Protocole Inventaire'!D17/$B$6</f>
        <v>0</v>
      </c>
      <c r="E17" s="8">
        <f>'Protocole Inventaire'!E17/$B$6</f>
        <v>6.3157894736842106</v>
      </c>
      <c r="F17" s="8">
        <f>'Protocole Inventaire'!F17/$B$6</f>
        <v>2.1052631578947367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1.0526315789473684</v>
      </c>
      <c r="J17" s="8">
        <f>'Protocole Inventaire'!J17/$B$6</f>
        <v>1.0526315789473684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1.0526315789473684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5.2631578947368425</v>
      </c>
      <c r="D18" s="8">
        <f>'Protocole Inventaire'!D18/$B$6</f>
        <v>0</v>
      </c>
      <c r="E18" s="8">
        <f>'Protocole Inventaire'!E18/$B$6</f>
        <v>4.2105263157894735</v>
      </c>
      <c r="F18" s="8">
        <f>'Protocole Inventaire'!F18/$B$6</f>
        <v>2.1052631578947367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1.0526315789473684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2.1052631578947367</v>
      </c>
      <c r="D19" s="8">
        <f>'Protocole Inventaire'!D19/$B$6</f>
        <v>0</v>
      </c>
      <c r="E19" s="8">
        <f>'Protocole Inventaire'!E19/$B$6</f>
        <v>4.2105263157894735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1.0526315789473684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2.1052631578947367</v>
      </c>
      <c r="D20" s="8">
        <f>'Protocole Inventaire'!D20/$B$6</f>
        <v>1.0526315789473684</v>
      </c>
      <c r="E20" s="8">
        <f>'Protocole Inventaire'!E20/$B$6</f>
        <v>2.1052631578947367</v>
      </c>
      <c r="F20" s="8">
        <f>'Protocole Inventaire'!F20/$B$6</f>
        <v>1.0526315789473684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1.0526315789473684</v>
      </c>
      <c r="J20" s="8">
        <f>'Protocole Inventaire'!J20/$B$6</f>
        <v>1.0526315789473684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1.0526315789473684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1.0526315789473684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0.95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0.27991590543485056</v>
      </c>
      <c r="D11" s="8">
        <f>'Protocole Inventaire'!D11*($A11/200)^2*PI()</f>
        <v>0.25446900494077318</v>
      </c>
      <c r="E11" s="8">
        <f>'Protocole Inventaire'!E11*($A11/200)^2*PI()</f>
        <v>2.5446900494077322E-2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0.40715040790523715</v>
      </c>
      <c r="J11" s="8">
        <f>'Protocole Inventaire'!J11*($A11/200)^2*PI()</f>
        <v>0</v>
      </c>
      <c r="K11" s="8">
        <f>'Protocole Inventaire'!K11*($A11/200)^2*PI()</f>
        <v>0.73796011432824238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5.0893800988154644E-2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0.15205308443374599</v>
      </c>
      <c r="D12" s="8">
        <f>'Protocole Inventaire'!D12*($A12/200)^2*PI()</f>
        <v>7.6026542216872994E-2</v>
      </c>
      <c r="E12" s="8">
        <f>'Protocole Inventaire'!E12*($A12/200)^2*PI()</f>
        <v>0.15205308443374599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0.15205308443374599</v>
      </c>
      <c r="J12" s="8">
        <f>'Protocole Inventaire'!J12*($A12/200)^2*PI()</f>
        <v>3.8013271108436497E-2</v>
      </c>
      <c r="K12" s="8">
        <f>'Protocole Inventaire'!K12*($A12/200)^2*PI()</f>
        <v>0.19006635554218249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5.3092915845667513E-2</v>
      </c>
      <c r="D13" s="8">
        <f>'Protocole Inventaire'!D13*($A13/200)^2*PI()</f>
        <v>0</v>
      </c>
      <c r="E13" s="8">
        <f>'Protocole Inventaire'!E13*($A13/200)^2*PI()</f>
        <v>0.10618583169133503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0.21237166338267005</v>
      </c>
      <c r="J13" s="8">
        <f>'Protocole Inventaire'!J13*($A13/200)^2*PI()</f>
        <v>0</v>
      </c>
      <c r="K13" s="8">
        <f>'Protocole Inventaire'!K13*($A13/200)^2*PI()</f>
        <v>0.21237166338267005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0.28274333882308139</v>
      </c>
      <c r="D14" s="8">
        <f>'Protocole Inventaire'!D14*($A14/200)^2*PI()</f>
        <v>7.0685834705770348E-2</v>
      </c>
      <c r="E14" s="8">
        <f>'Protocole Inventaire'!E14*($A14/200)^2*PI()</f>
        <v>0.49480084294039239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7.0685834705770348E-2</v>
      </c>
      <c r="J14" s="8">
        <f>'Protocole Inventaire'!J14*($A14/200)^2*PI()</f>
        <v>0</v>
      </c>
      <c r="K14" s="8">
        <f>'Protocole Inventaire'!K14*($A14/200)^2*PI()</f>
        <v>0.21205750411731106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7.0685834705770348E-2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0.36316811075498018</v>
      </c>
      <c r="D15" s="8">
        <f>'Protocole Inventaire'!D15*($A15/200)^2*PI()</f>
        <v>9.0792027688745044E-2</v>
      </c>
      <c r="E15" s="8">
        <f>'Protocole Inventaire'!E15*($A15/200)^2*PI()</f>
        <v>0.99871230457619542</v>
      </c>
      <c r="F15" s="8">
        <f>'Protocole Inventaire'!F15*($A15/200)^2*PI()</f>
        <v>9.0792027688745044E-2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9.0792027688745044E-2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0.56705747397295769</v>
      </c>
      <c r="D16" s="8">
        <f>'Protocole Inventaire'!D16*($A16/200)^2*PI()</f>
        <v>0</v>
      </c>
      <c r="E16" s="8">
        <f>'Protocole Inventaire'!E16*($A16/200)^2*PI()</f>
        <v>1.0207034531513239</v>
      </c>
      <c r="F16" s="8">
        <f>'Protocole Inventaire'!F16*($A16/200)^2*PI()</f>
        <v>0.11341149479459153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0.22682298958918307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0.69272118011654926</v>
      </c>
      <c r="D17" s="8">
        <f>'Protocole Inventaire'!D17*($A17/200)^2*PI()</f>
        <v>0</v>
      </c>
      <c r="E17" s="8">
        <f>'Protocole Inventaire'!E17*($A17/200)^2*PI()</f>
        <v>0.83126541613985905</v>
      </c>
      <c r="F17" s="8">
        <f>'Protocole Inventaire'!F17*($A17/200)^2*PI()</f>
        <v>0.27708847204661974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0.13854423602330987</v>
      </c>
      <c r="J17" s="8">
        <f>'Protocole Inventaire'!J17*($A17/200)^2*PI()</f>
        <v>0.13854423602330987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0.13854423602330987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0.83095125687450033</v>
      </c>
      <c r="D18" s="8">
        <f>'Protocole Inventaire'!D18*($A18/200)^2*PI()</f>
        <v>0</v>
      </c>
      <c r="E18" s="8">
        <f>'Protocole Inventaire'!E18*($A18/200)^2*PI()</f>
        <v>0.66476100549960027</v>
      </c>
      <c r="F18" s="8">
        <f>'Protocole Inventaire'!F18*($A18/200)^2*PI()</f>
        <v>0.33238050274980013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0.39269908169872414</v>
      </c>
      <c r="D19" s="8">
        <f>'Protocole Inventaire'!D19*($A19/200)^2*PI()</f>
        <v>0</v>
      </c>
      <c r="E19" s="8">
        <f>'Protocole Inventaire'!E19*($A19/200)^2*PI()</f>
        <v>0.78539816339744828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0.45804420889339187</v>
      </c>
      <c r="D20" s="8">
        <f>'Protocole Inventaire'!D20*($A20/200)^2*PI()</f>
        <v>0.22902210444669593</v>
      </c>
      <c r="E20" s="8">
        <f>'Protocole Inventaire'!E20*($A20/200)^2*PI()</f>
        <v>0.45804420889339187</v>
      </c>
      <c r="F20" s="8">
        <f>'Protocole Inventaire'!F20*($A20/200)^2*PI()</f>
        <v>0.22902210444669593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0.22902210444669593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0.26420794216690158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4.0724465568484494</v>
      </c>
      <c r="D53">
        <f t="shared" ref="D53:S53" si="0">SUM(D9:D51)</f>
        <v>0.98520345616575911</v>
      </c>
      <c r="E53">
        <f t="shared" si="0"/>
        <v>5.5373712112173692</v>
      </c>
      <c r="F53">
        <f t="shared" si="0"/>
        <v>1.0426946017264525</v>
      </c>
      <c r="G53">
        <f t="shared" si="0"/>
        <v>0</v>
      </c>
      <c r="H53">
        <f t="shared" si="0"/>
        <v>0</v>
      </c>
      <c r="I53">
        <f t="shared" si="0"/>
        <v>2.0052785907863653</v>
      </c>
      <c r="J53">
        <f t="shared" si="0"/>
        <v>0.4055796115784423</v>
      </c>
      <c r="K53">
        <f t="shared" si="0"/>
        <v>1.4658671321649972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0.48694686130641796</v>
      </c>
      <c r="T53">
        <f>SUM(C53:S53)</f>
        <v>16.001388021794252</v>
      </c>
    </row>
    <row r="54" spans="1:20" x14ac:dyDescent="0.25">
      <c r="A54" t="s">
        <v>49</v>
      </c>
      <c r="B54" t="s">
        <v>30</v>
      </c>
      <c r="C54">
        <f>C53/$B$6</f>
        <v>4.2867858493141577</v>
      </c>
      <c r="D54">
        <f t="shared" ref="D54:S54" si="1">D53/$B$6</f>
        <v>1.0370562696481676</v>
      </c>
      <c r="E54">
        <f t="shared" si="1"/>
        <v>5.8288118012814412</v>
      </c>
      <c r="F54">
        <f t="shared" si="1"/>
        <v>1.0975732649752132</v>
      </c>
      <c r="G54">
        <f t="shared" si="1"/>
        <v>0</v>
      </c>
      <c r="H54">
        <f t="shared" si="1"/>
        <v>0</v>
      </c>
      <c r="I54">
        <f t="shared" si="1"/>
        <v>2.1108195692488056</v>
      </c>
      <c r="J54">
        <f t="shared" si="1"/>
        <v>0.42692590692467614</v>
      </c>
      <c r="K54">
        <f t="shared" si="1"/>
        <v>1.5430180338578918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0.51257564348043994</v>
      </c>
      <c r="T54">
        <f>SUM(C54:S54)</f>
        <v>16.843566338730792</v>
      </c>
    </row>
    <row r="55" spans="1:20" x14ac:dyDescent="0.25">
      <c r="A55" t="s">
        <v>49</v>
      </c>
      <c r="B55" t="s">
        <v>50</v>
      </c>
      <c r="C55">
        <f>C54/$T54</f>
        <v>0.25450583107550956</v>
      </c>
      <c r="D55">
        <f t="shared" ref="D55:S55" si="2">D54/$T54</f>
        <v>6.1569874739859427E-2</v>
      </c>
      <c r="E55">
        <f t="shared" si="2"/>
        <v>0.34605567989947772</v>
      </c>
      <c r="F55">
        <f t="shared" si="2"/>
        <v>6.5162759649742816E-2</v>
      </c>
      <c r="G55">
        <f t="shared" si="2"/>
        <v>0</v>
      </c>
      <c r="H55">
        <f t="shared" si="2"/>
        <v>0</v>
      </c>
      <c r="I55">
        <f t="shared" si="2"/>
        <v>0.12531904032669733</v>
      </c>
      <c r="J55">
        <f t="shared" si="2"/>
        <v>2.5346526877920449E-2</v>
      </c>
      <c r="K55">
        <f t="shared" si="2"/>
        <v>9.1608748576589294E-2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3.043153885420348E-2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0.95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1.98</v>
      </c>
      <c r="D11" s="8">
        <f>'Protocole Inventaire'!D11*$B11</f>
        <v>1.7999999999999998</v>
      </c>
      <c r="E11" s="8">
        <f>'Protocole Inventaire'!E11*$B11</f>
        <v>0.18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2.88</v>
      </c>
      <c r="J11" s="8">
        <f>'Protocole Inventaire'!J11*$B11</f>
        <v>0</v>
      </c>
      <c r="K11" s="8">
        <f>'Protocole Inventaire'!K11*$B11</f>
        <v>5.22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0.36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1.1599999999999999</v>
      </c>
      <c r="D12" s="8">
        <f>'Protocole Inventaire'!D12*$B12</f>
        <v>0.57999999999999996</v>
      </c>
      <c r="E12" s="8">
        <f>'Protocole Inventaire'!E12*$B12</f>
        <v>1.1599999999999999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1.1599999999999999</v>
      </c>
      <c r="J12" s="8">
        <f>'Protocole Inventaire'!J12*$B12</f>
        <v>0.28999999999999998</v>
      </c>
      <c r="K12" s="8">
        <f>'Protocole Inventaire'!K12*$B12</f>
        <v>1.45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0.46</v>
      </c>
      <c r="D13" s="8">
        <f>'Protocole Inventaire'!D13*$B13</f>
        <v>0</v>
      </c>
      <c r="E13" s="8">
        <f>'Protocole Inventaire'!E13*$B13</f>
        <v>0.92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1.84</v>
      </c>
      <c r="J13" s="8">
        <f>'Protocole Inventaire'!J13*$B13</f>
        <v>0</v>
      </c>
      <c r="K13" s="8">
        <f>'Protocole Inventaire'!K13*$B13</f>
        <v>1.84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2.68</v>
      </c>
      <c r="D14" s="8">
        <f>'Protocole Inventaire'!D14*$B14</f>
        <v>0.67</v>
      </c>
      <c r="E14" s="8">
        <f>'Protocole Inventaire'!E14*$B14</f>
        <v>4.6900000000000004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0.67</v>
      </c>
      <c r="J14" s="8">
        <f>'Protocole Inventaire'!J14*$B14</f>
        <v>0</v>
      </c>
      <c r="K14" s="8">
        <f>'Protocole Inventaire'!K14*$B14</f>
        <v>2.0100000000000002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0.67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3.68</v>
      </c>
      <c r="D15" s="8">
        <f>'Protocole Inventaire'!D15*$B15</f>
        <v>0.92</v>
      </c>
      <c r="E15" s="8">
        <f>'Protocole Inventaire'!E15*$B15</f>
        <v>10.120000000000001</v>
      </c>
      <c r="F15" s="8">
        <f>'Protocole Inventaire'!F15*$B15</f>
        <v>0.92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0.92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6.05</v>
      </c>
      <c r="D16" s="8">
        <f>'Protocole Inventaire'!D16*$B16</f>
        <v>0</v>
      </c>
      <c r="E16" s="8">
        <f>'Protocole Inventaire'!E16*$B16</f>
        <v>10.89</v>
      </c>
      <c r="F16" s="8">
        <f>'Protocole Inventaire'!F16*$B16</f>
        <v>1.21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2.42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7.8000000000000007</v>
      </c>
      <c r="D17" s="8">
        <f>'Protocole Inventaire'!D17*$B17</f>
        <v>0</v>
      </c>
      <c r="E17" s="8">
        <f>'Protocole Inventaire'!E17*$B17</f>
        <v>9.36</v>
      </c>
      <c r="F17" s="8">
        <f>'Protocole Inventaire'!F17*$B17</f>
        <v>3.12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1.56</v>
      </c>
      <c r="J17" s="8">
        <f>'Protocole Inventaire'!J17*$B17</f>
        <v>1.56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1.56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9.65</v>
      </c>
      <c r="D18" s="8">
        <f>'Protocole Inventaire'!D18*$B18</f>
        <v>0</v>
      </c>
      <c r="E18" s="8">
        <f>'Protocole Inventaire'!E18*$B18</f>
        <v>7.72</v>
      </c>
      <c r="F18" s="8">
        <f>'Protocole Inventaire'!F18*$B18</f>
        <v>3.86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1.93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4.7</v>
      </c>
      <c r="D19" s="8">
        <f>'Protocole Inventaire'!D19*$B19</f>
        <v>0</v>
      </c>
      <c r="E19" s="8">
        <f>'Protocole Inventaire'!E19*$B19</f>
        <v>9.4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2.35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5.58</v>
      </c>
      <c r="D20" s="8">
        <f>'Protocole Inventaire'!D20*$B20</f>
        <v>2.79</v>
      </c>
      <c r="E20" s="8">
        <f>'Protocole Inventaire'!E20*$B20</f>
        <v>5.58</v>
      </c>
      <c r="F20" s="8">
        <f>'Protocole Inventaire'!F20*$B20</f>
        <v>2.79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2.79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3.27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4.37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43.74</v>
      </c>
      <c r="D53">
        <f t="shared" ref="D53:S53" si="0">SUM(D9:D51)</f>
        <v>10.029999999999999</v>
      </c>
      <c r="E53">
        <f t="shared" si="0"/>
        <v>60.019999999999996</v>
      </c>
      <c r="F53">
        <f t="shared" si="0"/>
        <v>11.899999999999999</v>
      </c>
      <c r="G53">
        <f t="shared" si="0"/>
        <v>0</v>
      </c>
      <c r="H53">
        <f t="shared" si="0"/>
        <v>0</v>
      </c>
      <c r="I53">
        <f t="shared" si="0"/>
        <v>20.47</v>
      </c>
      <c r="J53">
        <f t="shared" si="0"/>
        <v>4.6400000000000006</v>
      </c>
      <c r="K53">
        <f t="shared" si="0"/>
        <v>11.73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5.01</v>
      </c>
      <c r="T53">
        <f>SUM(C53:S53)</f>
        <v>167.54</v>
      </c>
    </row>
    <row r="54" spans="1:20" x14ac:dyDescent="0.25">
      <c r="A54" t="s">
        <v>53</v>
      </c>
      <c r="B54" t="s">
        <v>30</v>
      </c>
      <c r="C54">
        <f>C53/$B$6</f>
        <v>46.0421052631579</v>
      </c>
      <c r="D54">
        <f t="shared" ref="D54:S54" si="1">D53/$B$6</f>
        <v>10.557894736842105</v>
      </c>
      <c r="E54">
        <f t="shared" si="1"/>
        <v>63.178947368421049</v>
      </c>
      <c r="F54">
        <f t="shared" si="1"/>
        <v>12.526315789473683</v>
      </c>
      <c r="G54">
        <f t="shared" si="1"/>
        <v>0</v>
      </c>
      <c r="H54">
        <f t="shared" si="1"/>
        <v>0</v>
      </c>
      <c r="I54">
        <f t="shared" si="1"/>
        <v>21.547368421052632</v>
      </c>
      <c r="J54">
        <f t="shared" si="1"/>
        <v>4.8842105263157904</v>
      </c>
      <c r="K54">
        <f t="shared" si="1"/>
        <v>12.347368421052632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5.2736842105263158</v>
      </c>
      <c r="T54">
        <f>SUM(C54:S54)</f>
        <v>176.3578947368421</v>
      </c>
    </row>
    <row r="55" spans="1:20" x14ac:dyDescent="0.25">
      <c r="A55" t="s">
        <v>53</v>
      </c>
      <c r="B55" t="s">
        <v>50</v>
      </c>
      <c r="C55">
        <f>C54/$T54</f>
        <v>0.26107198281007526</v>
      </c>
      <c r="D55">
        <f t="shared" ref="D55:S55" si="2">D54/$T54</f>
        <v>5.9866300584934938E-2</v>
      </c>
      <c r="E55">
        <f t="shared" si="2"/>
        <v>0.35824280768771638</v>
      </c>
      <c r="F55">
        <f t="shared" si="2"/>
        <v>7.1027814253312643E-2</v>
      </c>
      <c r="G55">
        <f t="shared" si="2"/>
        <v>0</v>
      </c>
      <c r="H55">
        <f t="shared" si="2"/>
        <v>0</v>
      </c>
      <c r="I55">
        <f t="shared" si="2"/>
        <v>0.12217977796347142</v>
      </c>
      <c r="J55">
        <f t="shared" si="2"/>
        <v>2.7694878834905103E-2</v>
      </c>
      <c r="K55">
        <f t="shared" si="2"/>
        <v>7.0013131192551037E-2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2.9903306673033307E-2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2025-11-20T09:01:18Z</dcterms:modified>
</cp:coreProperties>
</file>