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LOW26\Downloads\"/>
    </mc:Choice>
  </mc:AlternateContent>
  <xr:revisionPtr revIDLastSave="0" documentId="8_{9B51DAD5-1443-4DB1-8096-1EE954A75ADC}" xr6:coauthVersionLast="47" xr6:coauthVersionMax="47" xr10:uidLastSave="{00000000-0000-0000-0000-000000000000}"/>
  <bookViews>
    <workbookView xWindow="-23430" yWindow="2040" windowWidth="20235" windowHeight="1426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<sst xmlns="http://schemas.openxmlformats.org/spreadsheetml/2006/main" count="155" uniqueCount="52">
  <si>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</si>
  <si>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</si>
  <si>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</si>
  <si>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</si>
  <si>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</si>
  <si>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</si>
  <si>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</si>
  <si>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</si>
  <si>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</si>
  <si>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</si>
  <si>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</si>
  <si>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</si>
  <si>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</si>
  <si>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</si>
  <si>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</si>
  <si>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</si>
  <si>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</si>
  <si>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</si>
  <si>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</si>
  <si>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</si>
  <si>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</si>
  <si>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</si>
  <si>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</si>
  <si>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</si>
  <si>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</si>
  <si>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</si>
  <si>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</si>
  <si>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</si>
  <si>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</si>
  <si>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</si>
  <si>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</si>
  <si>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</si>
  <si>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</si>
  <si>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</si>
  <si>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</si>
  <si>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</si>
  <si>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</si>
  <si>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</si>
  <si>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</si>
  <si>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</si>
  <si>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</si>
  <si>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</si>
  <si>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</si>
  <si>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</si>
  <si>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</si>
  <si>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</si>
  <si>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</si>
  <si>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</si>
  <si>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</si>
  <si>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</si>
  <si>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Cholhüttliwald</t>
  </si>
  <si>
    <t>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</si>
</sst>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L1" zoomScale="90" zoomScaleNormal="90" workbookViewId="0">
      <selection activeCell="T27" sqref="T27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50</v>
      </c>
    </row>
    <row r="4" spans="1:19" x14ac:dyDescent="0.35">
      <c r="A4" s="13" t="s">
        <v>16</v>
      </c>
      <c r="B4" s="28">
        <v>39422</v>
      </c>
    </row>
    <row r="5" spans="1:19" x14ac:dyDescent="0.35">
      <c r="A5" s="13" t="s">
        <v>17</v>
      </c>
      <c r="B5" s="10" t="s">
        <v>51</v>
      </c>
    </row>
    <row r="6" spans="1:19" x14ac:dyDescent="0.35">
      <c r="A6" s="13" t="s">
        <v>18</v>
      </c>
      <c r="B6" s="6">
        <v>0.97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14</v>
      </c>
      <c r="B9" s="7">
        <v>0.05</v>
      </c>
      <c r="C9" s="7"/>
      <c r="D9" s="7">
        <v>8</v>
      </c>
      <c r="E9" s="7"/>
      <c r="F9" s="7"/>
      <c r="G9" s="7"/>
      <c r="H9" s="7"/>
      <c r="I9" s="7">
        <v>151</v>
      </c>
      <c r="J9" s="7"/>
      <c r="K9" s="7"/>
      <c r="L9" s="7"/>
      <c r="M9" s="7"/>
      <c r="N9" s="7"/>
      <c r="O9" s="7"/>
      <c r="P9" s="7"/>
      <c r="Q9" s="7"/>
      <c r="R9" s="7"/>
      <c r="S9" s="7">
        <v>10</v>
      </c>
    </row>
    <row r="10" spans="1:19" x14ac:dyDescent="0.35">
      <c r="A10" s="8">
        <v>18</v>
      </c>
      <c r="B10" s="8">
        <v>0.15</v>
      </c>
      <c r="C10" s="8">
        <v>6</v>
      </c>
      <c r="D10" s="8">
        <v>5</v>
      </c>
      <c r="E10" s="8"/>
      <c r="F10" s="8"/>
      <c r="G10" s="8"/>
      <c r="H10" s="8"/>
      <c r="I10" s="8">
        <v>110</v>
      </c>
      <c r="J10" s="8"/>
      <c r="K10" s="8"/>
      <c r="L10" s="8"/>
      <c r="M10" s="8"/>
      <c r="N10" s="8"/>
      <c r="O10" s="8"/>
      <c r="P10" s="8"/>
      <c r="Q10" s="8"/>
      <c r="R10" s="8"/>
      <c r="S10" s="8">
        <v>10</v>
      </c>
    </row>
    <row r="11" spans="1:19" x14ac:dyDescent="0.35">
      <c r="A11" s="8">
        <v>22</v>
      </c>
      <c r="B11" s="8">
        <v>0.25</v>
      </c>
      <c r="C11" s="8">
        <v>1</v>
      </c>
      <c r="D11" s="8"/>
      <c r="E11" s="8"/>
      <c r="F11" s="8"/>
      <c r="G11" s="8"/>
      <c r="H11" s="8"/>
      <c r="I11" s="8">
        <v>79</v>
      </c>
      <c r="J11" s="8"/>
      <c r="K11" s="8"/>
      <c r="L11" s="8"/>
      <c r="M11" s="8"/>
      <c r="N11" s="8"/>
      <c r="O11" s="8"/>
      <c r="P11" s="8"/>
      <c r="Q11" s="8"/>
      <c r="R11" s="8"/>
      <c r="S11" s="8">
        <v>10</v>
      </c>
    </row>
    <row r="12" spans="1:19" x14ac:dyDescent="0.35">
      <c r="A12" s="8">
        <v>26</v>
      </c>
      <c r="B12" s="8">
        <v>0.42</v>
      </c>
      <c r="C12" s="8">
        <v>1</v>
      </c>
      <c r="D12" s="8"/>
      <c r="E12" s="8"/>
      <c r="F12" s="8"/>
      <c r="G12" s="8"/>
      <c r="H12" s="8"/>
      <c r="I12" s="8">
        <v>56</v>
      </c>
      <c r="J12" s="8"/>
      <c r="K12" s="8"/>
      <c r="L12" s="8"/>
      <c r="M12" s="8"/>
      <c r="N12" s="8"/>
      <c r="O12" s="8"/>
      <c r="P12" s="8"/>
      <c r="Q12" s="8"/>
      <c r="R12" s="8"/>
      <c r="S12" s="8">
        <v>8</v>
      </c>
    </row>
    <row r="13" spans="1:19" x14ac:dyDescent="0.35">
      <c r="A13" s="8">
        <v>30</v>
      </c>
      <c r="B13" s="8">
        <v>0.65</v>
      </c>
      <c r="C13" s="8">
        <v>1</v>
      </c>
      <c r="D13" s="8">
        <v>1</v>
      </c>
      <c r="E13" s="8"/>
      <c r="F13" s="8"/>
      <c r="G13" s="8"/>
      <c r="H13" s="8"/>
      <c r="I13" s="8">
        <v>38</v>
      </c>
      <c r="J13" s="8"/>
      <c r="K13" s="8"/>
      <c r="L13" s="8"/>
      <c r="M13" s="8"/>
      <c r="N13" s="8"/>
      <c r="O13" s="8"/>
      <c r="P13" s="8"/>
      <c r="Q13" s="8"/>
      <c r="R13" s="8"/>
      <c r="S13" s="8">
        <v>6</v>
      </c>
    </row>
    <row r="14" spans="1:19" x14ac:dyDescent="0.35">
      <c r="A14" s="8">
        <v>34</v>
      </c>
      <c r="B14" s="8">
        <v>0.8</v>
      </c>
      <c r="C14" s="8">
        <v>1</v>
      </c>
      <c r="D14" s="8">
        <v>1</v>
      </c>
      <c r="E14" s="8"/>
      <c r="F14" s="8"/>
      <c r="G14" s="8"/>
      <c r="H14" s="8"/>
      <c r="I14" s="8">
        <v>13</v>
      </c>
      <c r="J14" s="8"/>
      <c r="K14" s="8"/>
      <c r="L14" s="8"/>
      <c r="M14" s="8"/>
      <c r="N14" s="8"/>
      <c r="O14" s="8"/>
      <c r="P14" s="8"/>
      <c r="Q14" s="8"/>
      <c r="R14" s="8"/>
      <c r="S14" s="8">
        <v>4</v>
      </c>
    </row>
    <row r="15" spans="1:19" x14ac:dyDescent="0.35">
      <c r="A15" s="8">
        <v>38</v>
      </c>
      <c r="B15" s="8">
        <v>1.1000000000000001</v>
      </c>
      <c r="C15" s="8">
        <v>1</v>
      </c>
      <c r="D15" s="8">
        <v>1</v>
      </c>
      <c r="E15" s="8"/>
      <c r="F15" s="8"/>
      <c r="G15" s="8"/>
      <c r="H15" s="8"/>
      <c r="I15" s="8">
        <v>12</v>
      </c>
      <c r="J15" s="8"/>
      <c r="K15" s="8"/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35">
      <c r="A16" s="8">
        <v>42</v>
      </c>
      <c r="B16" s="8">
        <v>1.45</v>
      </c>
      <c r="C16" s="8"/>
      <c r="D16" s="8">
        <v>1</v>
      </c>
      <c r="E16" s="8"/>
      <c r="F16" s="8"/>
      <c r="G16" s="8"/>
      <c r="H16" s="8"/>
      <c r="I16" s="8">
        <v>2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11</v>
      </c>
      <c r="D54" s="12">
        <f t="shared" ref="D54:S54" si="0">SUM(D9:D51)</f>
        <v>17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461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49</v>
      </c>
      <c r="T54" s="13">
        <f>SUM(C54:S54)</f>
        <v>538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11.3</v>
      </c>
      <c r="D55" s="20">
        <f t="shared" ref="D55:S55" si="3">ROUND(D54/$B$6, 1)</f>
        <v>17.5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475.3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50.5</v>
      </c>
      <c r="T55" s="21">
        <f>ROUND(SUM(C55:S55),0)</f>
        <v>555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0.52</v>
      </c>
      <c r="D56" s="22">
        <f>ROUND('Berechnungen Grundflaeche'!D53, 2)</f>
        <v>0.66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16.600000000000001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2.11</v>
      </c>
      <c r="T56" s="23">
        <f>ROUND('Berechnungen Grundflaeche'!T53,1)</f>
        <v>19.899999999999999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0.53</v>
      </c>
      <c r="D57" s="22">
        <f>ROUND('Berechnungen Grundflaeche'!D54, 2)</f>
        <v>0.68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17.12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2.1800000000000002</v>
      </c>
      <c r="T57" s="23">
        <f>ROUND('Berechnungen Grundflaeche'!T54, 1)</f>
        <v>20.5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3</v>
      </c>
      <c r="D58" s="24">
        <f>ROUND(100 * 'Berechnungen Grundflaeche'!D55,0)</f>
        <v>3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83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11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4.0999999999999996</v>
      </c>
      <c r="D59" s="26">
        <f>ROUND('Berechnungen Vorrat'!D53, 1)</f>
        <v>5.2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118.5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16.100000000000001</v>
      </c>
      <c r="T59" s="27">
        <f>ROUND('Berechnungen Vorrat'!T53, 0)</f>
        <v>144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4.2</v>
      </c>
      <c r="D60" s="26">
        <f>ROUND('Berechnungen Vorrat'!D54, 1)</f>
        <v>5.3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122.2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16.600000000000001</v>
      </c>
      <c r="T60" s="27">
        <f>ROUND('Berechnungen Vorrat'!T54, 0)</f>
        <v>148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3</v>
      </c>
      <c r="D61" s="24">
        <f>ROUND(100 * 'Berechnungen Vorrat'!D55, 0)</f>
        <v>4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82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0.97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8.247422680412372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155.67010309278351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10.309278350515465</v>
      </c>
    </row>
    <row r="10" spans="1:19" x14ac:dyDescent="0.35">
      <c r="A10" s="8">
        <f>Kluppierungsprotokoll!A10</f>
        <v>18</v>
      </c>
      <c r="B10" s="8">
        <f>Kluppierungsprotokoll!B10</f>
        <v>0.15</v>
      </c>
      <c r="C10" s="8">
        <f>Kluppierungsprotokoll!C10/$B$6</f>
        <v>6.1855670103092786</v>
      </c>
      <c r="D10" s="8">
        <f>Kluppierungsprotokoll!D10/$B$6</f>
        <v>5.1546391752577323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113.40206185567011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10.309278350515465</v>
      </c>
    </row>
    <row r="11" spans="1:19" x14ac:dyDescent="0.35">
      <c r="A11" s="8">
        <f>Kluppierungsprotokoll!A11</f>
        <v>22</v>
      </c>
      <c r="B11" s="8">
        <f>Kluppierungsprotokoll!B11</f>
        <v>0.25</v>
      </c>
      <c r="C11" s="8">
        <f>Kluppierungsprotokoll!C11/$B$6</f>
        <v>1.0309278350515465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81.443298969072174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10.309278350515465</v>
      </c>
    </row>
    <row r="12" spans="1:19" x14ac:dyDescent="0.35">
      <c r="A12" s="8">
        <f>Kluppierungsprotokoll!A12</f>
        <v>26</v>
      </c>
      <c r="B12" s="8">
        <f>Kluppierungsprotokoll!B12</f>
        <v>0.42</v>
      </c>
      <c r="C12" s="8">
        <f>Kluppierungsprotokoll!C12/$B$6</f>
        <v>1.0309278350515465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57.731958762886599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8.247422680412372</v>
      </c>
    </row>
    <row r="13" spans="1:19" x14ac:dyDescent="0.35">
      <c r="A13" s="8">
        <f>Kluppierungsprotokoll!A13</f>
        <v>30</v>
      </c>
      <c r="B13" s="8">
        <f>Kluppierungsprotokoll!B13</f>
        <v>0.65</v>
      </c>
      <c r="C13" s="8">
        <f>Kluppierungsprotokoll!C13/$B$6</f>
        <v>1.0309278350515465</v>
      </c>
      <c r="D13" s="8">
        <f>Kluppierungsprotokoll!D13/$B$6</f>
        <v>1.0309278350515465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39.175257731958766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6.1855670103092786</v>
      </c>
    </row>
    <row r="14" spans="1:19" x14ac:dyDescent="0.35">
      <c r="A14" s="8">
        <f>Kluppierungsprotokoll!A14</f>
        <v>34</v>
      </c>
      <c r="B14" s="8">
        <f>Kluppierungsprotokoll!B14</f>
        <v>0.8</v>
      </c>
      <c r="C14" s="8">
        <f>Kluppierungsprotokoll!C14/$B$6</f>
        <v>1.0309278350515465</v>
      </c>
      <c r="D14" s="8">
        <f>Kluppierungsprotokoll!D14/$B$6</f>
        <v>1.0309278350515465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13.402061855670103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4.123711340206186</v>
      </c>
    </row>
    <row r="15" spans="1:19" x14ac:dyDescent="0.35">
      <c r="A15" s="8">
        <f>Kluppierungsprotokoll!A15</f>
        <v>38</v>
      </c>
      <c r="B15" s="8">
        <f>Kluppierungsprotokoll!B15</f>
        <v>1.1000000000000001</v>
      </c>
      <c r="C15" s="8">
        <f>Kluppierungsprotokoll!C15/$B$6</f>
        <v>1.0309278350515465</v>
      </c>
      <c r="D15" s="8">
        <f>Kluppierungsprotokoll!D15/$B$6</f>
        <v>1.0309278350515465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12.371134020618557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1.0309278350515465</v>
      </c>
    </row>
    <row r="16" spans="1:19" x14ac:dyDescent="0.35">
      <c r="A16" s="8">
        <f>Kluppierungsprotokoll!A16</f>
        <v>42</v>
      </c>
      <c r="B16" s="8">
        <f>Kluppierungsprotokoll!B16</f>
        <v>1.45</v>
      </c>
      <c r="C16" s="8">
        <f>Kluppierungsprotokoll!C16/$B$6</f>
        <v>0</v>
      </c>
      <c r="D16" s="8">
        <f>Kluppierungsprotokoll!D16/$B$6</f>
        <v>1.0309278350515465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2.061855670103093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0</v>
      </c>
      <c r="B17" s="8">
        <f>Kluppierungsprotokoll!B17</f>
        <v>0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0</v>
      </c>
      <c r="B18" s="8">
        <f>Kluppierungsprotokoll!B18</f>
        <v>0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0</v>
      </c>
      <c r="B19" s="8">
        <f>Kluppierungsprotokoll!B19</f>
        <v>0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0</v>
      </c>
      <c r="B20" s="8">
        <f>Kluppierungsprotokoll!B20</f>
        <v>0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0</v>
      </c>
      <c r="B21" s="8">
        <f>Kluppierungsprotokoll!B21</f>
        <v>0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0</v>
      </c>
      <c r="B22" s="8">
        <f>Kluppierungsprotokoll!B22</f>
        <v>0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0</v>
      </c>
      <c r="B23" s="8">
        <f>Kluppierungsprotokoll!B23</f>
        <v>0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0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0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0.97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0.1231504320207199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2.3244644043910885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0.15393804002589989</v>
      </c>
    </row>
    <row r="10" spans="1:19" x14ac:dyDescent="0.35">
      <c r="A10" s="8">
        <f>Kluppierungsprotokoll!A10</f>
        <v>18</v>
      </c>
      <c r="B10" s="8">
        <f>Kluppierungsprotokoll!B10</f>
        <v>0.15</v>
      </c>
      <c r="C10" s="8">
        <f>Kluppierungsprotokoll!C10*($A10/200)^2*PI()</f>
        <v>0.15268140296446395</v>
      </c>
      <c r="D10" s="8">
        <f>Kluppierungsprotokoll!D10*($A10/200)^2*PI()</f>
        <v>0.12723450247038659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2.7991590543485052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0.25446900494077318</v>
      </c>
    </row>
    <row r="11" spans="1:19" x14ac:dyDescent="0.35">
      <c r="A11" s="8">
        <f>Kluppierungsprotokoll!A11</f>
        <v>22</v>
      </c>
      <c r="B11" s="8">
        <f>Kluppierungsprotokoll!B11</f>
        <v>0.25</v>
      </c>
      <c r="C11" s="8">
        <f>Kluppierungsprotokoll!C11*($A11/200)^2*PI()</f>
        <v>3.8013271108436497E-2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3.0030484175664833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0.38013271108436497</v>
      </c>
    </row>
    <row r="12" spans="1:19" x14ac:dyDescent="0.35">
      <c r="A12" s="8">
        <f>Kluppierungsprotokoll!A12</f>
        <v>26</v>
      </c>
      <c r="B12" s="8">
        <f>Kluppierungsprotokoll!B12</f>
        <v>0.42</v>
      </c>
      <c r="C12" s="8">
        <f>Kluppierungsprotokoll!C12*($A12/200)^2*PI()</f>
        <v>5.3092915845667513E-2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2.9732032873573808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0.4247433267653401</v>
      </c>
    </row>
    <row r="13" spans="1:19" x14ac:dyDescent="0.35">
      <c r="A13" s="8">
        <f>Kluppierungsprotokoll!A13</f>
        <v>30</v>
      </c>
      <c r="B13" s="8">
        <f>Kluppierungsprotokoll!B13</f>
        <v>0.65</v>
      </c>
      <c r="C13" s="8">
        <f>Kluppierungsprotokoll!C13*($A13/200)^2*PI()</f>
        <v>7.0685834705770348E-2</v>
      </c>
      <c r="D13" s="8">
        <f>Kluppierungsprotokoll!D13*($A13/200)^2*PI()</f>
        <v>7.0685834705770348E-2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2.686061718819273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0.42411500823462212</v>
      </c>
    </row>
    <row r="14" spans="1:19" x14ac:dyDescent="0.35">
      <c r="A14" s="8">
        <f>Kluppierungsprotokoll!A14</f>
        <v>34</v>
      </c>
      <c r="B14" s="8">
        <f>Kluppierungsprotokoll!B14</f>
        <v>0.8</v>
      </c>
      <c r="C14" s="8">
        <f>Kluppierungsprotokoll!C14*($A14/200)^2*PI()</f>
        <v>9.0792027688745044E-2</v>
      </c>
      <c r="D14" s="8">
        <f>Kluppierungsprotokoll!D14*($A14/200)^2*PI()</f>
        <v>9.0792027688745044E-2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1.1802963599536855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0.36316811075498018</v>
      </c>
    </row>
    <row r="15" spans="1:19" x14ac:dyDescent="0.35">
      <c r="A15" s="8">
        <f>Kluppierungsprotokoll!A15</f>
        <v>38</v>
      </c>
      <c r="B15" s="8">
        <f>Kluppierungsprotokoll!B15</f>
        <v>1.1000000000000001</v>
      </c>
      <c r="C15" s="8">
        <f>Kluppierungsprotokoll!C15*($A15/200)^2*PI()</f>
        <v>0.11341149479459153</v>
      </c>
      <c r="D15" s="8">
        <f>Kluppierungsprotokoll!D15*($A15/200)^2*PI()</f>
        <v>0.11341149479459153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1.3609379375350985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0.11341149479459153</v>
      </c>
    </row>
    <row r="16" spans="1:19" x14ac:dyDescent="0.35">
      <c r="A16" s="8">
        <f>Kluppierungsprotokoll!A16</f>
        <v>42</v>
      </c>
      <c r="B16" s="8">
        <f>Kluppierungsprotokoll!B16</f>
        <v>1.45</v>
      </c>
      <c r="C16" s="8">
        <f>Kluppierungsprotokoll!C16*($A16/200)^2*PI()</f>
        <v>0</v>
      </c>
      <c r="D16" s="8">
        <f>Kluppierungsprotokoll!D16*($A16/200)^2*PI()</f>
        <v>0.13854423602330987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0.27708847204661974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0</v>
      </c>
      <c r="B17" s="8">
        <f>Kluppierungsprotokoll!B17</f>
        <v>0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0</v>
      </c>
      <c r="B18" s="8">
        <f>Kluppierungsprotokoll!B18</f>
        <v>0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0</v>
      </c>
      <c r="B19" s="8">
        <f>Kluppierungsprotokoll!B19</f>
        <v>0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0</v>
      </c>
      <c r="B20" s="8">
        <f>Kluppierungsprotokoll!B20</f>
        <v>0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0</v>
      </c>
      <c r="B21" s="8">
        <f>Kluppierungsprotokoll!B21</f>
        <v>0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0</v>
      </c>
      <c r="B22" s="8">
        <f>Kluppierungsprotokoll!B22</f>
        <v>0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0</v>
      </c>
      <c r="B23" s="8">
        <f>Kluppierungsprotokoll!B23</f>
        <v>0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0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0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0.51867694710767487</v>
      </c>
      <c r="D53">
        <f t="shared" ref="D53:S53" si="0">SUM(D9:D51)</f>
        <v>0.66381852770352334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16.604259652018136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2.1139776966005721</v>
      </c>
      <c r="T53">
        <f>SUM(C53:S53)</f>
        <v>19.900732823429905</v>
      </c>
    </row>
    <row r="54" spans="1:20" x14ac:dyDescent="0.35">
      <c r="A54" t="s">
        <v>24</v>
      </c>
      <c r="B54" t="s">
        <v>26</v>
      </c>
      <c r="C54">
        <f>C53/$B$6</f>
        <v>0.53471850217286065</v>
      </c>
      <c r="D54">
        <f t="shared" ref="D54:S54" si="1">D53/$B$6</f>
        <v>0.68434899763249835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17.117793455688801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2.1793584501036825</v>
      </c>
      <c r="T54">
        <f>SUM(C54:S54)</f>
        <v>20.516219405597841</v>
      </c>
    </row>
    <row r="55" spans="1:20" x14ac:dyDescent="0.35">
      <c r="A55" t="s">
        <v>24</v>
      </c>
      <c r="B55" t="s">
        <v>31</v>
      </c>
      <c r="C55">
        <f>C54/$T54</f>
        <v>2.6063208410949387E-2</v>
      </c>
      <c r="D55">
        <f t="shared" ref="D55:S55" si="2">D54/$T54</f>
        <v>3.3356486597417363E-2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0.83435418179522003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0.10622612319641335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0.97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0.4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7.5500000000000007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0.5</v>
      </c>
    </row>
    <row r="10" spans="1:19" x14ac:dyDescent="0.35">
      <c r="A10" s="8">
        <f>Kluppierungsprotokoll!A10</f>
        <v>18</v>
      </c>
      <c r="B10" s="8">
        <f>Kluppierungsprotokoll!B10</f>
        <v>0.15</v>
      </c>
      <c r="C10" s="8">
        <f>Kluppierungsprotokoll!C10*$B10</f>
        <v>0.89999999999999991</v>
      </c>
      <c r="D10" s="8">
        <f>Kluppierungsprotokoll!D10*$B10</f>
        <v>0.75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16.5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1.5</v>
      </c>
    </row>
    <row r="11" spans="1:19" x14ac:dyDescent="0.35">
      <c r="A11" s="8">
        <f>Kluppierungsprotokoll!A11</f>
        <v>22</v>
      </c>
      <c r="B11" s="8">
        <f>Kluppierungsprotokoll!B11</f>
        <v>0.25</v>
      </c>
      <c r="C11" s="8">
        <f>Kluppierungsprotokoll!C11*$B11</f>
        <v>0.25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19.75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2.5</v>
      </c>
    </row>
    <row r="12" spans="1:19" x14ac:dyDescent="0.35">
      <c r="A12" s="8">
        <f>Kluppierungsprotokoll!A12</f>
        <v>26</v>
      </c>
      <c r="B12" s="8">
        <f>Kluppierungsprotokoll!B12</f>
        <v>0.42</v>
      </c>
      <c r="C12" s="8">
        <f>Kluppierungsprotokoll!C12*$B12</f>
        <v>0.42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23.52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3.36</v>
      </c>
    </row>
    <row r="13" spans="1:19" x14ac:dyDescent="0.35">
      <c r="A13" s="8">
        <f>Kluppierungsprotokoll!A13</f>
        <v>30</v>
      </c>
      <c r="B13" s="8">
        <f>Kluppierungsprotokoll!B13</f>
        <v>0.65</v>
      </c>
      <c r="C13" s="8">
        <f>Kluppierungsprotokoll!C13*$B13</f>
        <v>0.65</v>
      </c>
      <c r="D13" s="8">
        <f>Kluppierungsprotokoll!D13*$B13</f>
        <v>0.65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24.7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3.9000000000000004</v>
      </c>
    </row>
    <row r="14" spans="1:19" x14ac:dyDescent="0.35">
      <c r="A14" s="8">
        <f>Kluppierungsprotokoll!A14</f>
        <v>34</v>
      </c>
      <c r="B14" s="8">
        <f>Kluppierungsprotokoll!B14</f>
        <v>0.8</v>
      </c>
      <c r="C14" s="8">
        <f>Kluppierungsprotokoll!C14*$B14</f>
        <v>0.8</v>
      </c>
      <c r="D14" s="8">
        <f>Kluppierungsprotokoll!D14*$B14</f>
        <v>0.8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10.4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3.2</v>
      </c>
    </row>
    <row r="15" spans="1:19" x14ac:dyDescent="0.35">
      <c r="A15" s="8">
        <f>Kluppierungsprotokoll!A15</f>
        <v>38</v>
      </c>
      <c r="B15" s="8">
        <f>Kluppierungsprotokoll!B15</f>
        <v>1.1000000000000001</v>
      </c>
      <c r="C15" s="8">
        <f>Kluppierungsprotokoll!C15*$B15</f>
        <v>1.1000000000000001</v>
      </c>
      <c r="D15" s="8">
        <f>Kluppierungsprotokoll!D15*$B15</f>
        <v>1.1000000000000001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13.200000000000001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1.1000000000000001</v>
      </c>
    </row>
    <row r="16" spans="1:19" x14ac:dyDescent="0.35">
      <c r="A16" s="8">
        <f>Kluppierungsprotokoll!A16</f>
        <v>42</v>
      </c>
      <c r="B16" s="8">
        <f>Kluppierungsprotokoll!B16</f>
        <v>1.45</v>
      </c>
      <c r="C16" s="8">
        <f>Kluppierungsprotokoll!C16*$B16</f>
        <v>0</v>
      </c>
      <c r="D16" s="8">
        <f>Kluppierungsprotokoll!D16*$B16</f>
        <v>1.45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2.9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0</v>
      </c>
      <c r="B17" s="8">
        <f>Kluppierungsprotokoll!B17</f>
        <v>0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0</v>
      </c>
      <c r="B18" s="8">
        <f>Kluppierungsprotokoll!B18</f>
        <v>0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0</v>
      </c>
      <c r="B19" s="8">
        <f>Kluppierungsprotokoll!B19</f>
        <v>0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0</v>
      </c>
      <c r="B20" s="8">
        <f>Kluppierungsprotokoll!B20</f>
        <v>0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0</v>
      </c>
      <c r="B21" s="8">
        <f>Kluppierungsprotokoll!B21</f>
        <v>0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0</v>
      </c>
      <c r="B22" s="8">
        <f>Kluppierungsprotokoll!B22</f>
        <v>0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0</v>
      </c>
      <c r="B23" s="8">
        <f>Kluppierungsprotokoll!B23</f>
        <v>0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0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0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4.1199999999999992</v>
      </c>
      <c r="D53">
        <f t="shared" ref="D53:S53" si="0">SUM(D9:D51)</f>
        <v>5.1499999999999995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118.52000000000001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16.060000000000002</v>
      </c>
      <c r="T53">
        <f>SUM(C53:S53)</f>
        <v>143.85000000000002</v>
      </c>
    </row>
    <row r="54" spans="1:20" x14ac:dyDescent="0.35">
      <c r="A54" t="s">
        <v>25</v>
      </c>
      <c r="B54" t="s">
        <v>26</v>
      </c>
      <c r="C54">
        <f>C53/$B$6</f>
        <v>4.2474226804123703</v>
      </c>
      <c r="D54">
        <f t="shared" ref="D54:S54" si="1">D53/$B$6</f>
        <v>5.3092783505154637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122.1855670103093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16.556701030927837</v>
      </c>
      <c r="T54">
        <f>SUM(C54:S54)</f>
        <v>148.29896907216497</v>
      </c>
    </row>
    <row r="55" spans="1:20" x14ac:dyDescent="0.35">
      <c r="A55" t="s">
        <v>25</v>
      </c>
      <c r="B55" t="s">
        <v>31</v>
      </c>
      <c r="C55">
        <f>C54/$T54</f>
        <v>2.8640945429266589E-2</v>
      </c>
      <c r="D55">
        <f t="shared" ref="D55:S55" si="2">D54/$T54</f>
        <v>3.5801181786583244E-2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0.82391379909628093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0.1116440736878693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Hunziker Urs</cp:lastModifiedBy>
  <cp:lastPrinted>2024-07-16T06:59:03Z</cp:lastPrinted>
  <dcterms:created xsi:type="dcterms:W3CDTF">2022-03-10T11:48:40Z</dcterms:created>
  <dcterms:modified xsi:type="dcterms:W3CDTF">2026-01-22T16:01:13Z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