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1.uktsg.ch\User\Userhomes_P\iaj1553\Desktop\"/>
    </mc:Choice>
  </mc:AlternateContent>
  <xr:revisionPtr revIDLastSave="0" documentId="8_{8A965307-9E1D-4CEA-B98B-E193BD59983C}" xr6:coauthVersionLast="47" xr6:coauthVersionMax="47" xr10:uidLastSave="{00000000-0000-0000-0000-000000000000}"/>
  <bookViews>
    <workbookView xWindow="2868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<sst xmlns="http://schemas.openxmlformats.org/spreadsheetml/2006/main" count="154" uniqueCount="51">
  <si>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</si>
  <si>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</si>
  <si>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</si>
  <si>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</si>
  <si>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</si>
  <si>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</si>
  <si>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</si>
  <si>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</si>
  <si>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</si>
  <si>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</si>
  <si>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</si>
  <si>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</si>
  <si>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</si>
  <si>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</si>
  <si>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</si>
  <si>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</si>
  <si>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</si>
  <si>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</si>
  <si>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</si>
  <si>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</si>
  <si>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</si>
  <si>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</si>
  <si>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</si>
  <si>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</si>
  <si>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</si>
  <si>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</si>
  <si>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</si>
  <si>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</si>
  <si>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</si>
  <si>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</si>
  <si>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</si>
  <si>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</si>
  <si>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</si>
  <si>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</si>
  <si>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</si>
  <si>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</si>
  <si>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</si>
  <si>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</si>
  <si>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</si>
  <si>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</si>
  <si>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</si>
  <si>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</si>
  <si>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</si>
  <si>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</si>
  <si>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</si>
  <si>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</si>
  <si>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</si>
  <si>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</si>
  <si>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</si>
  <si>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</si>
  <si>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Frauenwald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</si>
</sst>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D28" sqref="D28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/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1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/>
      <c r="D11" s="8"/>
      <c r="E11" s="8"/>
      <c r="F11" s="8"/>
      <c r="G11" s="8"/>
      <c r="H11" s="8"/>
      <c r="I11" s="8">
        <v>2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/>
      <c r="D12" s="8">
        <v>4</v>
      </c>
      <c r="E12" s="8"/>
      <c r="F12" s="8"/>
      <c r="G12" s="8"/>
      <c r="H12" s="8"/>
      <c r="I12" s="8">
        <v>2</v>
      </c>
      <c r="J12" s="8"/>
      <c r="K12" s="8">
        <v>2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>
        <v>3</v>
      </c>
      <c r="D13" s="8"/>
      <c r="E13" s="8"/>
      <c r="F13" s="8"/>
      <c r="G13" s="8"/>
      <c r="H13" s="8"/>
      <c r="I13" s="8">
        <v>4</v>
      </c>
      <c r="J13" s="8"/>
      <c r="K13" s="8">
        <v>1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0.7</v>
      </c>
      <c r="C14" s="8">
        <v>5</v>
      </c>
      <c r="D14" s="8">
        <v>1</v>
      </c>
      <c r="E14" s="8"/>
      <c r="F14" s="8"/>
      <c r="G14" s="8"/>
      <c r="H14" s="8"/>
      <c r="I14" s="8">
        <v>1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2</v>
      </c>
      <c r="D15" s="8">
        <v>4</v>
      </c>
      <c r="E15" s="8"/>
      <c r="F15" s="8"/>
      <c r="G15" s="8"/>
      <c r="H15" s="8"/>
      <c r="I15" s="8">
        <v>3</v>
      </c>
      <c r="J15" s="8"/>
      <c r="K15" s="8">
        <v>1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3</v>
      </c>
      <c r="D16" s="8">
        <v>6</v>
      </c>
      <c r="E16" s="8"/>
      <c r="F16" s="8"/>
      <c r="G16" s="8"/>
      <c r="H16" s="8"/>
      <c r="I16" s="8">
        <v>2</v>
      </c>
      <c r="J16" s="8">
        <v>2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4</v>
      </c>
      <c r="D17" s="8">
        <v>4</v>
      </c>
      <c r="E17" s="8"/>
      <c r="F17" s="8"/>
      <c r="G17" s="8"/>
      <c r="H17" s="8">
        <v>1</v>
      </c>
      <c r="I17" s="8">
        <v>7</v>
      </c>
      <c r="J17" s="8">
        <v>1</v>
      </c>
      <c r="K17" s="8">
        <v>2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6</v>
      </c>
      <c r="D18" s="8">
        <v>6</v>
      </c>
      <c r="E18" s="8"/>
      <c r="F18" s="8">
        <v>1</v>
      </c>
      <c r="G18" s="8"/>
      <c r="H18" s="8"/>
      <c r="I18" s="8">
        <v>5</v>
      </c>
      <c r="J18" s="8">
        <v>1</v>
      </c>
      <c r="K18" s="8">
        <v>2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7</v>
      </c>
      <c r="D19" s="8">
        <v>11</v>
      </c>
      <c r="E19" s="8"/>
      <c r="F19" s="8"/>
      <c r="G19" s="8"/>
      <c r="H19" s="8"/>
      <c r="I19" s="8">
        <v>3</v>
      </c>
      <c r="J19" s="8"/>
      <c r="K19" s="8">
        <v>1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4</v>
      </c>
      <c r="D20" s="8">
        <v>9</v>
      </c>
      <c r="E20" s="8"/>
      <c r="F20" s="8"/>
      <c r="G20" s="8"/>
      <c r="H20" s="8"/>
      <c r="I20" s="8">
        <v>5</v>
      </c>
      <c r="J20" s="8">
        <v>2</v>
      </c>
      <c r="K20" s="8">
        <v>1</v>
      </c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>
        <v>2</v>
      </c>
      <c r="D21" s="8">
        <v>10</v>
      </c>
      <c r="E21" s="8"/>
      <c r="F21" s="8"/>
      <c r="G21" s="8"/>
      <c r="H21" s="8">
        <v>1</v>
      </c>
      <c r="I21" s="8">
        <v>3</v>
      </c>
      <c r="J21" s="8"/>
      <c r="K21" s="8">
        <v>1</v>
      </c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2</v>
      </c>
      <c r="D22" s="8">
        <v>2</v>
      </c>
      <c r="E22" s="8"/>
      <c r="F22" s="8"/>
      <c r="G22" s="8"/>
      <c r="H22" s="8"/>
      <c r="I22" s="8">
        <v>2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/>
      <c r="D23" s="8">
        <v>5</v>
      </c>
      <c r="E23" s="8"/>
      <c r="F23" s="8"/>
      <c r="G23" s="8"/>
      <c r="H23" s="8">
        <v>1</v>
      </c>
      <c r="I23" s="8">
        <v>1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>
        <v>1</v>
      </c>
      <c r="D24" s="8">
        <v>1</v>
      </c>
      <c r="E24" s="8"/>
      <c r="F24" s="8"/>
      <c r="G24" s="8"/>
      <c r="H24" s="8"/>
      <c r="I24" s="8">
        <v>3</v>
      </c>
      <c r="J24" s="8"/>
      <c r="K24" s="8">
        <v>1</v>
      </c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>
        <v>4</v>
      </c>
      <c r="E25" s="8"/>
      <c r="F25" s="8"/>
      <c r="G25" s="8"/>
      <c r="H25" s="8">
        <v>1</v>
      </c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>
        <v>3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>
        <v>1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39</v>
      </c>
      <c r="D54" s="12">
        <f t="shared" ref="D54:S54" si="0">SUM(D9:D51)</f>
        <v>71</v>
      </c>
      <c r="E54" s="12">
        <f t="shared" si="0"/>
        <v>0</v>
      </c>
      <c r="F54" s="12">
        <f t="shared" ref="F54:G54" si="1">SUM(F9:F51)</f>
        <v>1</v>
      </c>
      <c r="G54" s="12">
        <f t="shared" si="1"/>
        <v>0</v>
      </c>
      <c r="H54" s="12">
        <f t="shared" si="0"/>
        <v>5</v>
      </c>
      <c r="I54" s="12">
        <f t="shared" si="0"/>
        <v>43</v>
      </c>
      <c r="J54" s="12">
        <f t="shared" si="0"/>
        <v>6</v>
      </c>
      <c r="K54" s="12">
        <f t="shared" si="0"/>
        <v>12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177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39</v>
      </c>
      <c r="D55" s="20">
        <f t="shared" ref="D55:S55" si="3">ROUND(D54/$B$6, 1)</f>
        <v>71</v>
      </c>
      <c r="E55" s="20">
        <f t="shared" si="3"/>
        <v>0</v>
      </c>
      <c r="F55" s="20">
        <f t="shared" si="3"/>
        <v>1</v>
      </c>
      <c r="G55" s="20">
        <f t="shared" ref="G55" si="4">ROUND(G54/$B$6, 1)</f>
        <v>0</v>
      </c>
      <c r="H55" s="20">
        <f t="shared" si="3"/>
        <v>5</v>
      </c>
      <c r="I55" s="20">
        <f t="shared" si="3"/>
        <v>43</v>
      </c>
      <c r="J55" s="20">
        <f t="shared" si="3"/>
        <v>6</v>
      </c>
      <c r="K55" s="20">
        <f t="shared" si="3"/>
        <v>12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177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6.39</v>
      </c>
      <c r="D56" s="22">
        <f>ROUND('Berechnungen Grundflaeche'!D53, 2)</f>
        <v>16.059999999999999</v>
      </c>
      <c r="E56" s="22">
        <f>ROUND('Berechnungen Grundflaeche'!E53, 2)</f>
        <v>0</v>
      </c>
      <c r="F56" s="22">
        <f>ROUND('Berechnungen Grundflaeche'!F53, 2)</f>
        <v>0.17</v>
      </c>
      <c r="G56" s="22">
        <f>ROUND('Berechnungen Grundflaeche'!G53, 2)</f>
        <v>0</v>
      </c>
      <c r="H56" s="22">
        <f>ROUND('Berechnungen Grundflaeche'!H53, 2)</f>
        <v>1.93</v>
      </c>
      <c r="I56" s="22">
        <f>ROUND('Berechnungen Grundflaeche'!I53, 2)</f>
        <v>7.34</v>
      </c>
      <c r="J56" s="22">
        <f>ROUND('Berechnungen Grundflaeche'!J53, 2)</f>
        <v>0.99</v>
      </c>
      <c r="K56" s="22">
        <f>ROUND('Berechnungen Grundflaeche'!K53, 2)</f>
        <v>1.9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34.799999999999997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6.39</v>
      </c>
      <c r="D57" s="22">
        <f>ROUND('Berechnungen Grundflaeche'!D54, 2)</f>
        <v>16.059999999999999</v>
      </c>
      <c r="E57" s="22">
        <f>ROUND('Berechnungen Grundflaeche'!E54, 2)</f>
        <v>0</v>
      </c>
      <c r="F57" s="22">
        <f>ROUND('Berechnungen Grundflaeche'!F54, 2)</f>
        <v>0.17</v>
      </c>
      <c r="G57" s="22">
        <f>ROUND('Berechnungen Grundflaeche'!G54, 2)</f>
        <v>0</v>
      </c>
      <c r="H57" s="22">
        <f>ROUND('Berechnungen Grundflaeche'!H54, 2)</f>
        <v>1.93</v>
      </c>
      <c r="I57" s="22">
        <f>ROUND('Berechnungen Grundflaeche'!I54, 2)</f>
        <v>7.34</v>
      </c>
      <c r="J57" s="22">
        <f>ROUND('Berechnungen Grundflaeche'!J54, 2)</f>
        <v>0.99</v>
      </c>
      <c r="K57" s="22">
        <f>ROUND('Berechnungen Grundflaeche'!K54, 2)</f>
        <v>1.9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34.799999999999997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18</v>
      </c>
      <c r="D58" s="24">
        <f>ROUND(100 * 'Berechnungen Grundflaeche'!D55,0)</f>
        <v>46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6</v>
      </c>
      <c r="I58" s="24">
        <f>ROUND(100 * 'Berechnungen Grundflaeche'!I55,0)</f>
        <v>21</v>
      </c>
      <c r="J58" s="24">
        <f>ROUND(100 * 'Berechnungen Grundflaeche'!J55,0)</f>
        <v>3</v>
      </c>
      <c r="K58" s="24">
        <f>ROUND(100 * 'Berechnungen Grundflaeche'!K55,0)</f>
        <v>5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70.2</v>
      </c>
      <c r="D59" s="26">
        <f>ROUND('Berechnungen Vorrat'!D53, 1)</f>
        <v>179.6</v>
      </c>
      <c r="E59" s="26">
        <f>ROUND('Berechnungen Vorrat'!E53, 1)</f>
        <v>0</v>
      </c>
      <c r="F59" s="26">
        <f>ROUND('Berechnungen Vorrat'!F53, 1)</f>
        <v>1.8</v>
      </c>
      <c r="G59" s="26">
        <f>ROUND('Berechnungen Vorrat'!G53, 1)</f>
        <v>0</v>
      </c>
      <c r="H59" s="26">
        <f>ROUND('Berechnungen Vorrat'!H53, 1)</f>
        <v>21.9</v>
      </c>
      <c r="I59" s="26">
        <f>ROUND('Berechnungen Vorrat'!I53, 1)</f>
        <v>80.8</v>
      </c>
      <c r="J59" s="26">
        <f>ROUND('Berechnungen Vorrat'!J53, 1)</f>
        <v>10.9</v>
      </c>
      <c r="K59" s="26">
        <f>ROUND('Berechnungen Vorrat'!K53, 1)</f>
        <v>20.8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386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70.2</v>
      </c>
      <c r="D60" s="26">
        <f>ROUND('Berechnungen Vorrat'!D54, 1)</f>
        <v>179.6</v>
      </c>
      <c r="E60" s="26">
        <f>ROUND('Berechnungen Vorrat'!E54, 1)</f>
        <v>0</v>
      </c>
      <c r="F60" s="26">
        <f>ROUND('Berechnungen Vorrat'!F54, 1)</f>
        <v>1.8</v>
      </c>
      <c r="G60" s="26">
        <f>ROUND('Berechnungen Vorrat'!G54, 1)</f>
        <v>0</v>
      </c>
      <c r="H60" s="26">
        <f>ROUND('Berechnungen Vorrat'!H54, 1)</f>
        <v>21.9</v>
      </c>
      <c r="I60" s="26">
        <f>ROUND('Berechnungen Vorrat'!I54, 1)</f>
        <v>80.8</v>
      </c>
      <c r="J60" s="26">
        <f>ROUND('Berechnungen Vorrat'!J54, 1)</f>
        <v>10.9</v>
      </c>
      <c r="K60" s="26">
        <f>ROUND('Berechnungen Vorrat'!K54, 1)</f>
        <v>20.8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386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18</v>
      </c>
      <c r="D61" s="24">
        <f>ROUND(100 * 'Berechnungen Vorrat'!D55, 0)</f>
        <v>47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6</v>
      </c>
      <c r="I61" s="24">
        <f>ROUND(100 * 'Berechnungen Vorrat'!I55, 0)</f>
        <v>21</v>
      </c>
      <c r="J61" s="24">
        <f>ROUND(100 * 'Berechnungen Vorrat'!J55, 0)</f>
        <v>3</v>
      </c>
      <c r="K61" s="24">
        <f>ROUND(100 * 'Berechnungen Vorrat'!K55, 0)</f>
        <v>5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2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0</v>
      </c>
      <c r="D12" s="8">
        <f>Kluppierungsprotokoll!D12/$B$6</f>
        <v>4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2</v>
      </c>
      <c r="J12" s="8">
        <f>Kluppierungsprotokoll!J12/$B$6</f>
        <v>0</v>
      </c>
      <c r="K12" s="8">
        <f>Kluppierungsprotokoll!K12/$B$6</f>
        <v>2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3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4</v>
      </c>
      <c r="J13" s="8">
        <f>Kluppierungsprotokoll!J13/$B$6</f>
        <v>0</v>
      </c>
      <c r="K13" s="8">
        <f>Kluppierungsprotokoll!K13/$B$6</f>
        <v>1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5</v>
      </c>
      <c r="D14" s="8">
        <f>Kluppierungsprotokoll!D14/$B$6</f>
        <v>1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1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2</v>
      </c>
      <c r="D15" s="8">
        <f>Kluppierungsprotokoll!D15/$B$6</f>
        <v>4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3</v>
      </c>
      <c r="J15" s="8">
        <f>Kluppierungsprotokoll!J15/$B$6</f>
        <v>0</v>
      </c>
      <c r="K15" s="8">
        <f>Kluppierungsprotokoll!K15/$B$6</f>
        <v>1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3</v>
      </c>
      <c r="D16" s="8">
        <f>Kluppierungsprotokoll!D16/$B$6</f>
        <v>6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2</v>
      </c>
      <c r="J16" s="8">
        <f>Kluppierungsprotokoll!J16/$B$6</f>
        <v>2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4</v>
      </c>
      <c r="D17" s="8">
        <f>Kluppierungsprotokoll!D17/$B$6</f>
        <v>4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1</v>
      </c>
      <c r="I17" s="8">
        <f>Kluppierungsprotokoll!I17/$B$6</f>
        <v>7</v>
      </c>
      <c r="J17" s="8">
        <f>Kluppierungsprotokoll!J17/$B$6</f>
        <v>1</v>
      </c>
      <c r="K17" s="8">
        <f>Kluppierungsprotokoll!K17/$B$6</f>
        <v>2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6</v>
      </c>
      <c r="D18" s="8">
        <f>Kluppierungsprotokoll!D18/$B$6</f>
        <v>6</v>
      </c>
      <c r="E18" s="8">
        <f>Kluppierungsprotokoll!E18/$B$6</f>
        <v>0</v>
      </c>
      <c r="F18" s="8">
        <f>Kluppierungsprotokoll!F18/$B$6</f>
        <v>1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5</v>
      </c>
      <c r="J18" s="8">
        <f>Kluppierungsprotokoll!J18/$B$6</f>
        <v>1</v>
      </c>
      <c r="K18" s="8">
        <f>Kluppierungsprotokoll!K18/$B$6</f>
        <v>2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7</v>
      </c>
      <c r="D19" s="8">
        <f>Kluppierungsprotokoll!D19/$B$6</f>
        <v>11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3</v>
      </c>
      <c r="J19" s="8">
        <f>Kluppierungsprotokoll!J19/$B$6</f>
        <v>0</v>
      </c>
      <c r="K19" s="8">
        <f>Kluppierungsprotokoll!K19/$B$6</f>
        <v>1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4</v>
      </c>
      <c r="D20" s="8">
        <f>Kluppierungsprotokoll!D20/$B$6</f>
        <v>9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5</v>
      </c>
      <c r="J20" s="8">
        <f>Kluppierungsprotokoll!J20/$B$6</f>
        <v>2</v>
      </c>
      <c r="K20" s="8">
        <f>Kluppierungsprotokoll!K20/$B$6</f>
        <v>1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2</v>
      </c>
      <c r="D21" s="8">
        <f>Kluppierungsprotokoll!D21/$B$6</f>
        <v>10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1</v>
      </c>
      <c r="I21" s="8">
        <f>Kluppierungsprotokoll!I21/$B$6</f>
        <v>3</v>
      </c>
      <c r="J21" s="8">
        <f>Kluppierungsprotokoll!J21/$B$6</f>
        <v>0</v>
      </c>
      <c r="K21" s="8">
        <f>Kluppierungsprotokoll!K21/$B$6</f>
        <v>1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2</v>
      </c>
      <c r="D22" s="8">
        <f>Kluppierungsprotokoll!D22/$B$6</f>
        <v>2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2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5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1</v>
      </c>
      <c r="I23" s="8">
        <f>Kluppierungsprotokoll!I23/$B$6</f>
        <v>1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1</v>
      </c>
      <c r="D24" s="8">
        <f>Kluppierungsprotokoll!D24/$B$6</f>
        <v>1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3</v>
      </c>
      <c r="J24" s="8">
        <f>Kluppierungsprotokoll!J24/$B$6</f>
        <v>0</v>
      </c>
      <c r="K24" s="8">
        <f>Kluppierungsprotokoll!K24/$B$6</f>
        <v>1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4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1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3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1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1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5.0893800988154644E-2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0</v>
      </c>
      <c r="D12" s="8">
        <f>Kluppierungsprotokoll!D12*($A12/200)^2*PI()</f>
        <v>0.15205308443374599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7.6026542216872994E-2</v>
      </c>
      <c r="J12" s="8">
        <f>Kluppierungsprotokoll!J12*($A12/200)^2*PI()</f>
        <v>0</v>
      </c>
      <c r="K12" s="8">
        <f>Kluppierungsprotokoll!K12*($A12/200)^2*PI()</f>
        <v>7.6026542216872994E-2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0.15927874753700255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0.21237166338267005</v>
      </c>
      <c r="J13" s="8">
        <f>Kluppierungsprotokoll!J13*($A13/200)^2*PI()</f>
        <v>0</v>
      </c>
      <c r="K13" s="8">
        <f>Kluppierungsprotokoll!K13*($A13/200)^2*PI()</f>
        <v>5.3092915845667513E-2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0.35342917352885167</v>
      </c>
      <c r="D14" s="8">
        <f>Kluppierungsprotokoll!D14*($A14/200)^2*PI()</f>
        <v>7.0685834705770348E-2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7.0685834705770348E-2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0.18158405537749009</v>
      </c>
      <c r="D15" s="8">
        <f>Kluppierungsprotokoll!D15*($A15/200)^2*PI()</f>
        <v>0.36316811075498018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0.27237608306623512</v>
      </c>
      <c r="J15" s="8">
        <f>Kluppierungsprotokoll!J15*($A15/200)^2*PI()</f>
        <v>0</v>
      </c>
      <c r="K15" s="8">
        <f>Kluppierungsprotokoll!K15*($A15/200)^2*PI()</f>
        <v>9.0792027688745044E-2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0.34023448438377463</v>
      </c>
      <c r="D16" s="8">
        <f>Kluppierungsprotokoll!D16*($A16/200)^2*PI()</f>
        <v>0.68046896876754925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0.22682298958918307</v>
      </c>
      <c r="J16" s="8">
        <f>Kluppierungsprotokoll!J16*($A16/200)^2*PI()</f>
        <v>0.22682298958918307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0.55417694409323948</v>
      </c>
      <c r="D17" s="8">
        <f>Kluppierungsprotokoll!D17*($A17/200)^2*PI()</f>
        <v>0.55417694409323948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0.13854423602330987</v>
      </c>
      <c r="I17" s="8">
        <f>Kluppierungsprotokoll!I17*($A17/200)^2*PI()</f>
        <v>0.96980965216316906</v>
      </c>
      <c r="J17" s="8">
        <f>Kluppierungsprotokoll!J17*($A17/200)^2*PI()</f>
        <v>0.13854423602330987</v>
      </c>
      <c r="K17" s="8">
        <f>Kluppierungsprotokoll!K17*($A17/200)^2*PI()</f>
        <v>0.27708847204661974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0.9971415082494004</v>
      </c>
      <c r="D18" s="8">
        <f>Kluppierungsprotokoll!D18*($A18/200)^2*PI()</f>
        <v>0.9971415082494004</v>
      </c>
      <c r="E18" s="8">
        <f>Kluppierungsprotokoll!E18*($A18/200)^2*PI()</f>
        <v>0</v>
      </c>
      <c r="F18" s="8">
        <f>Kluppierungsprotokoll!F18*($A18/200)^2*PI()</f>
        <v>0.16619025137490007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0.83095125687450033</v>
      </c>
      <c r="J18" s="8">
        <f>Kluppierungsprotokoll!J18*($A18/200)^2*PI()</f>
        <v>0.16619025137490007</v>
      </c>
      <c r="K18" s="8">
        <f>Kluppierungsprotokoll!K18*($A18/200)^2*PI()</f>
        <v>0.33238050274980013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1.3744467859455345</v>
      </c>
      <c r="D19" s="8">
        <f>Kluppierungsprotokoll!D19*($A19/200)^2*PI()</f>
        <v>2.1598449493429825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0.58904862254808621</v>
      </c>
      <c r="J19" s="8">
        <f>Kluppierungsprotokoll!J19*($A19/200)^2*PI()</f>
        <v>0</v>
      </c>
      <c r="K19" s="8">
        <f>Kluppierungsprotokoll!K19*($A19/200)^2*PI()</f>
        <v>0.19634954084936207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0.91608841778678374</v>
      </c>
      <c r="D20" s="8">
        <f>Kluppierungsprotokoll!D20*($A20/200)^2*PI()</f>
        <v>2.0611989400202635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1.1451105222334796</v>
      </c>
      <c r="J20" s="8">
        <f>Kluppierungsprotokoll!J20*($A20/200)^2*PI()</f>
        <v>0.45804420889339187</v>
      </c>
      <c r="K20" s="8">
        <f>Kluppierungsprotokoll!K20*($A20/200)^2*PI()</f>
        <v>0.22902210444669593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0.52841588433380315</v>
      </c>
      <c r="D21" s="8">
        <f>Kluppierungsprotokoll!D21*($A21/200)^2*PI()</f>
        <v>2.642079421669016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0.26420794216690158</v>
      </c>
      <c r="I21" s="8">
        <f>Kluppierungsprotokoll!I21*($A21/200)^2*PI()</f>
        <v>0.79262382650070473</v>
      </c>
      <c r="J21" s="8">
        <f>Kluppierungsprotokoll!J21*($A21/200)^2*PI()</f>
        <v>0</v>
      </c>
      <c r="K21" s="8">
        <f>Kluppierungsprotokoll!K21*($A21/200)^2*PI()</f>
        <v>0.26420794216690158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0.60381410801995827</v>
      </c>
      <c r="D22" s="8">
        <f>Kluppierungsprotokoll!D22*($A22/200)^2*PI()</f>
        <v>0.60381410801995827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0.60381410801995827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1.7105971998796428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0.34211943997592853</v>
      </c>
      <c r="I23" s="8">
        <f>Kluppierungsprotokoll!I23*($A23/200)^2*PI()</f>
        <v>0.34211943997592853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0.38484510006474959</v>
      </c>
      <c r="D24" s="8">
        <f>Kluppierungsprotokoll!D24*($A24/200)^2*PI()</f>
        <v>0.38484510006474959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1.1545353001942489</v>
      </c>
      <c r="J24" s="8">
        <f>Kluppierungsprotokoll!J24*($A24/200)^2*PI()</f>
        <v>0</v>
      </c>
      <c r="K24" s="8">
        <f>Kluppierungsprotokoll!K24*($A24/200)^2*PI()</f>
        <v>0.38484510006474959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1.7203361371057706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0.43008403427644265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1.4335087278330227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0.52810172506844411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0.75429639612690924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6.3934552093205888</v>
      </c>
      <c r="D53">
        <f t="shared" ref="D53:S53" si="0">SUM(D9:D51)</f>
        <v>16.062020760008537</v>
      </c>
      <c r="E53">
        <f t="shared" si="0"/>
        <v>0</v>
      </c>
      <c r="F53">
        <f t="shared" si="0"/>
        <v>0.16619025137490007</v>
      </c>
      <c r="G53">
        <f t="shared" si="0"/>
        <v>0</v>
      </c>
      <c r="H53">
        <f t="shared" si="0"/>
        <v>1.929252048569492</v>
      </c>
      <c r="I53">
        <f t="shared" si="0"/>
        <v>7.337189642458962</v>
      </c>
      <c r="J53">
        <f t="shared" si="0"/>
        <v>0.98960168588078479</v>
      </c>
      <c r="K53">
        <f t="shared" si="0"/>
        <v>1.9038051480754148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34.781514745688675</v>
      </c>
    </row>
    <row r="54" spans="1:20" x14ac:dyDescent="0.25">
      <c r="A54" t="s">
        <v>24</v>
      </c>
      <c r="B54" t="s">
        <v>26</v>
      </c>
      <c r="C54">
        <f>C53/$B$6</f>
        <v>6.3934552093205888</v>
      </c>
      <c r="D54">
        <f t="shared" ref="D54:S54" si="1">D53/$B$6</f>
        <v>16.062020760008537</v>
      </c>
      <c r="E54">
        <f t="shared" si="1"/>
        <v>0</v>
      </c>
      <c r="F54">
        <f t="shared" si="1"/>
        <v>0.16619025137490007</v>
      </c>
      <c r="G54">
        <f t="shared" si="1"/>
        <v>0</v>
      </c>
      <c r="H54">
        <f t="shared" si="1"/>
        <v>1.929252048569492</v>
      </c>
      <c r="I54">
        <f t="shared" si="1"/>
        <v>7.337189642458962</v>
      </c>
      <c r="J54">
        <f t="shared" si="1"/>
        <v>0.98960168588078479</v>
      </c>
      <c r="K54">
        <f t="shared" si="1"/>
        <v>1.9038051480754148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34.781514745688675</v>
      </c>
    </row>
    <row r="55" spans="1:20" x14ac:dyDescent="0.25">
      <c r="A55" t="s">
        <v>24</v>
      </c>
      <c r="B55" t="s">
        <v>31</v>
      </c>
      <c r="C55">
        <f>C54/$T54</f>
        <v>0.18381761852718292</v>
      </c>
      <c r="D55">
        <f t="shared" ref="D55:S55" si="2">D54/$T54</f>
        <v>0.46179762087559734</v>
      </c>
      <c r="E55">
        <f t="shared" si="2"/>
        <v>0</v>
      </c>
      <c r="F55">
        <f t="shared" si="2"/>
        <v>4.7781200039742405E-3</v>
      </c>
      <c r="G55">
        <f t="shared" si="2"/>
        <v>0</v>
      </c>
      <c r="H55">
        <f t="shared" si="2"/>
        <v>5.5467740915700961E-2</v>
      </c>
      <c r="I55">
        <f t="shared" si="2"/>
        <v>0.21095083684842794</v>
      </c>
      <c r="J55">
        <f t="shared" si="2"/>
        <v>2.8451943312890086E-2</v>
      </c>
      <c r="K55">
        <f t="shared" si="2"/>
        <v>5.4736119516226645E-2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1.0000000000000002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0.4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0</v>
      </c>
      <c r="D12" s="8">
        <f>Kluppierungsprotokoll!D12*$B12</f>
        <v>1.2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0.6</v>
      </c>
      <c r="J12" s="8">
        <f>Kluppierungsprotokoll!J12*$B12</f>
        <v>0</v>
      </c>
      <c r="K12" s="8">
        <f>Kluppierungsprotokoll!K12*$B12</f>
        <v>0.6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1.5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2</v>
      </c>
      <c r="J13" s="8">
        <f>Kluppierungsprotokoll!J13*$B13</f>
        <v>0</v>
      </c>
      <c r="K13" s="8">
        <f>Kluppierungsprotokoll!K13*$B13</f>
        <v>0.5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3.5</v>
      </c>
      <c r="D14" s="8">
        <f>Kluppierungsprotokoll!D14*$B14</f>
        <v>0.7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0.7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1.8</v>
      </c>
      <c r="D15" s="8">
        <f>Kluppierungsprotokoll!D15*$B15</f>
        <v>3.6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2.7</v>
      </c>
      <c r="J15" s="8">
        <f>Kluppierungsprotokoll!J15*$B15</f>
        <v>0</v>
      </c>
      <c r="K15" s="8">
        <f>Kluppierungsprotokoll!K15*$B15</f>
        <v>0.9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3.5999999999999996</v>
      </c>
      <c r="D16" s="8">
        <f>Kluppierungsprotokoll!D16*$B16</f>
        <v>7.1999999999999993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2.4</v>
      </c>
      <c r="J16" s="8">
        <f>Kluppierungsprotokoll!J16*$B16</f>
        <v>2.4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6</v>
      </c>
      <c r="D17" s="8">
        <f>Kluppierungsprotokoll!D17*$B17</f>
        <v>6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1.5</v>
      </c>
      <c r="I17" s="8">
        <f>Kluppierungsprotokoll!I17*$B17</f>
        <v>10.5</v>
      </c>
      <c r="J17" s="8">
        <f>Kluppierungsprotokoll!J17*$B17</f>
        <v>1.5</v>
      </c>
      <c r="K17" s="8">
        <f>Kluppierungsprotokoll!K17*$B17</f>
        <v>3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10.8</v>
      </c>
      <c r="D18" s="8">
        <f>Kluppierungsprotokoll!D18*$B18</f>
        <v>10.8</v>
      </c>
      <c r="E18" s="8">
        <f>Kluppierungsprotokoll!E18*$B18</f>
        <v>0</v>
      </c>
      <c r="F18" s="8">
        <f>Kluppierungsprotokoll!F18*$B18</f>
        <v>1.8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9</v>
      </c>
      <c r="J18" s="8">
        <f>Kluppierungsprotokoll!J18*$B18</f>
        <v>1.8</v>
      </c>
      <c r="K18" s="8">
        <f>Kluppierungsprotokoll!K18*$B18</f>
        <v>3.6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15.400000000000002</v>
      </c>
      <c r="D19" s="8">
        <f>Kluppierungsprotokoll!D19*$B19</f>
        <v>24.200000000000003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6.6000000000000005</v>
      </c>
      <c r="J19" s="8">
        <f>Kluppierungsprotokoll!J19*$B19</f>
        <v>0</v>
      </c>
      <c r="K19" s="8">
        <f>Kluppierungsprotokoll!K19*$B19</f>
        <v>2.2000000000000002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10.4</v>
      </c>
      <c r="D20" s="8">
        <f>Kluppierungsprotokoll!D20*$B20</f>
        <v>23.400000000000002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13</v>
      </c>
      <c r="J20" s="8">
        <f>Kluppierungsprotokoll!J20*$B20</f>
        <v>5.2</v>
      </c>
      <c r="K20" s="8">
        <f>Kluppierungsprotokoll!K20*$B20</f>
        <v>2.6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6</v>
      </c>
      <c r="D21" s="8">
        <f>Kluppierungsprotokoll!D21*$B21</f>
        <v>30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3</v>
      </c>
      <c r="I21" s="8">
        <f>Kluppierungsprotokoll!I21*$B21</f>
        <v>9</v>
      </c>
      <c r="J21" s="8">
        <f>Kluppierungsprotokoll!J21*$B21</f>
        <v>0</v>
      </c>
      <c r="K21" s="8">
        <f>Kluppierungsprotokoll!K21*$B21</f>
        <v>3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6.8</v>
      </c>
      <c r="D22" s="8">
        <f>Kluppierungsprotokoll!D22*$B22</f>
        <v>6.8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6.8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19.5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3.9</v>
      </c>
      <c r="I23" s="8">
        <f>Kluppierungsprotokoll!I23*$B23</f>
        <v>3.9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4.4000000000000004</v>
      </c>
      <c r="D24" s="8">
        <f>Kluppierungsprotokoll!D24*$B24</f>
        <v>4.4000000000000004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13.200000000000001</v>
      </c>
      <c r="J24" s="8">
        <f>Kluppierungsprotokoll!J24*$B24</f>
        <v>0</v>
      </c>
      <c r="K24" s="8">
        <f>Kluppierungsprotokoll!K24*$B24</f>
        <v>4.4000000000000004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19.600000000000001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4.9000000000000004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16.200000000000003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6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8.6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70.2</v>
      </c>
      <c r="D53">
        <f t="shared" ref="D53:S53" si="0">SUM(D9:D51)</f>
        <v>179.60000000000002</v>
      </c>
      <c r="E53">
        <f t="shared" si="0"/>
        <v>0</v>
      </c>
      <c r="F53">
        <f t="shared" si="0"/>
        <v>1.8</v>
      </c>
      <c r="G53">
        <f t="shared" si="0"/>
        <v>0</v>
      </c>
      <c r="H53">
        <f t="shared" si="0"/>
        <v>21.9</v>
      </c>
      <c r="I53">
        <f t="shared" si="0"/>
        <v>80.8</v>
      </c>
      <c r="J53">
        <f t="shared" si="0"/>
        <v>10.9</v>
      </c>
      <c r="K53">
        <f t="shared" si="0"/>
        <v>20.799999999999997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386</v>
      </c>
    </row>
    <row r="54" spans="1:20" x14ac:dyDescent="0.25">
      <c r="A54" t="s">
        <v>25</v>
      </c>
      <c r="B54" t="s">
        <v>26</v>
      </c>
      <c r="C54">
        <f>C53/$B$6</f>
        <v>70.2</v>
      </c>
      <c r="D54">
        <f t="shared" ref="D54:S54" si="1">D53/$B$6</f>
        <v>179.60000000000002</v>
      </c>
      <c r="E54">
        <f t="shared" si="1"/>
        <v>0</v>
      </c>
      <c r="F54">
        <f t="shared" si="1"/>
        <v>1.8</v>
      </c>
      <c r="G54">
        <f t="shared" si="1"/>
        <v>0</v>
      </c>
      <c r="H54">
        <f t="shared" si="1"/>
        <v>21.9</v>
      </c>
      <c r="I54">
        <f t="shared" si="1"/>
        <v>80.8</v>
      </c>
      <c r="J54">
        <f t="shared" si="1"/>
        <v>10.9</v>
      </c>
      <c r="K54">
        <f t="shared" si="1"/>
        <v>20.799999999999997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386</v>
      </c>
    </row>
    <row r="55" spans="1:20" x14ac:dyDescent="0.25">
      <c r="A55" t="s">
        <v>25</v>
      </c>
      <c r="B55" t="s">
        <v>31</v>
      </c>
      <c r="C55">
        <f>C54/$T54</f>
        <v>0.18186528497409327</v>
      </c>
      <c r="D55">
        <f t="shared" ref="D55:S55" si="2">D54/$T54</f>
        <v>0.4652849740932643</v>
      </c>
      <c r="E55">
        <f t="shared" si="2"/>
        <v>0</v>
      </c>
      <c r="F55">
        <f t="shared" si="2"/>
        <v>4.6632124352331611E-3</v>
      </c>
      <c r="G55">
        <f t="shared" si="2"/>
        <v>0</v>
      </c>
      <c r="H55">
        <f t="shared" si="2"/>
        <v>5.6735751295336784E-2</v>
      </c>
      <c r="I55">
        <f t="shared" si="2"/>
        <v>0.20932642487046632</v>
      </c>
      <c r="J55">
        <f t="shared" si="2"/>
        <v>2.823834196891192E-2</v>
      </c>
      <c r="K55">
        <f t="shared" si="2"/>
        <v>5.3886010362694296E-2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2026-07-24T08:12:17Z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2026-02-03T14:15:11Z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f3281ea8-7edc-4fe0-a881-753c364997b7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