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1385" windowHeight="6285" activeTab="2"/>
  </bookViews>
  <sheets>
    <sheet name="Kluppierungsprotokoll" sheetId="1" r:id="rId1"/>
    <sheet name="Grafiken" sheetId="2" r:id="rId2"/>
    <sheet name="Vorb. WA Grundfläche" sheetId="3" r:id="rId3"/>
  </sheets>
  <calcPr calcId="145621"/>
</workbook>
</file>

<file path=xl/calcChain.xml><?xml version="1.0" encoding="utf-8"?>
<calcChain xmlns="http://schemas.openxmlformats.org/spreadsheetml/2006/main">
  <c r="K4" i="3" l="1"/>
  <c r="K5" i="3"/>
  <c r="K3" i="3"/>
  <c r="J5" i="3"/>
  <c r="J4" i="3"/>
  <c r="J3" i="3"/>
  <c r="C38" i="3"/>
  <c r="B38" i="3"/>
  <c r="G38" i="3"/>
  <c r="F38" i="3"/>
  <c r="E7" i="2"/>
  <c r="E6" i="2"/>
  <c r="E5" i="2"/>
  <c r="F37" i="3"/>
  <c r="G37" i="3"/>
  <c r="F4" i="3"/>
  <c r="G4" i="3"/>
  <c r="H4" i="3"/>
  <c r="F5" i="3"/>
  <c r="G5" i="3"/>
  <c r="H5" i="3"/>
  <c r="F6" i="3"/>
  <c r="G6" i="3"/>
  <c r="H6" i="3"/>
  <c r="F7" i="3"/>
  <c r="G7" i="3"/>
  <c r="H7" i="3"/>
  <c r="F8" i="3"/>
  <c r="G8" i="3"/>
  <c r="H8" i="3"/>
  <c r="F9" i="3"/>
  <c r="G9" i="3"/>
  <c r="H9" i="3"/>
  <c r="F10" i="3"/>
  <c r="G10" i="3"/>
  <c r="H10" i="3"/>
  <c r="F11" i="3"/>
  <c r="G11" i="3"/>
  <c r="H11" i="3"/>
  <c r="F12" i="3"/>
  <c r="G12" i="3"/>
  <c r="H12" i="3"/>
  <c r="F13" i="3"/>
  <c r="G13" i="3"/>
  <c r="H13" i="3"/>
  <c r="F14" i="3"/>
  <c r="G14" i="3"/>
  <c r="H14" i="3"/>
  <c r="F15" i="3"/>
  <c r="G15" i="3"/>
  <c r="H15" i="3"/>
  <c r="F16" i="3"/>
  <c r="G16" i="3"/>
  <c r="H16" i="3"/>
  <c r="F17" i="3"/>
  <c r="G17" i="3"/>
  <c r="H17" i="3"/>
  <c r="F18" i="3"/>
  <c r="G18" i="3"/>
  <c r="H18" i="3"/>
  <c r="F19" i="3"/>
  <c r="G19" i="3"/>
  <c r="H19" i="3"/>
  <c r="F20" i="3"/>
  <c r="G20" i="3"/>
  <c r="H20" i="3"/>
  <c r="F21" i="3"/>
  <c r="G21" i="3"/>
  <c r="H21" i="3"/>
  <c r="F22" i="3"/>
  <c r="G22" i="3"/>
  <c r="H22" i="3"/>
  <c r="F23" i="3"/>
  <c r="G23" i="3"/>
  <c r="H23" i="3"/>
  <c r="F24" i="3"/>
  <c r="G24" i="3"/>
  <c r="H24" i="3"/>
  <c r="F25" i="3"/>
  <c r="G25" i="3"/>
  <c r="H25" i="3"/>
  <c r="F26" i="3"/>
  <c r="G26" i="3"/>
  <c r="H26" i="3"/>
  <c r="F27" i="3"/>
  <c r="G27" i="3"/>
  <c r="H27" i="3"/>
  <c r="F28" i="3"/>
  <c r="G28" i="3"/>
  <c r="H28" i="3"/>
  <c r="F29" i="3"/>
  <c r="G29" i="3"/>
  <c r="H29" i="3"/>
  <c r="F30" i="3"/>
  <c r="G30" i="3"/>
  <c r="H30" i="3"/>
  <c r="F31" i="3"/>
  <c r="G31" i="3"/>
  <c r="H31" i="3"/>
  <c r="F32" i="3"/>
  <c r="G32" i="3"/>
  <c r="H32" i="3"/>
  <c r="F33" i="3"/>
  <c r="G33" i="3"/>
  <c r="H33" i="3"/>
  <c r="F34" i="3"/>
  <c r="G34" i="3"/>
  <c r="H34" i="3"/>
  <c r="F35" i="3"/>
  <c r="G35" i="3"/>
  <c r="H35" i="3"/>
  <c r="H3" i="3"/>
  <c r="H37" i="3" s="1"/>
  <c r="H38" i="3" s="1"/>
  <c r="G3" i="3"/>
  <c r="F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F36" i="3" s="1"/>
  <c r="E3" i="3"/>
  <c r="D37" i="3"/>
  <c r="D38" i="3" s="1"/>
  <c r="B37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C4" i="3"/>
  <c r="A4" i="3"/>
  <c r="C3" i="3"/>
  <c r="C37" i="3" s="1"/>
  <c r="H36" i="3" l="1"/>
  <c r="G36" i="3"/>
  <c r="C72" i="2"/>
  <c r="C106" i="2"/>
  <c r="C77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6" i="2"/>
  <c r="C75" i="2"/>
  <c r="C74" i="2"/>
  <c r="C73" i="2"/>
  <c r="C68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D106" i="2"/>
  <c r="B10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B68" i="2"/>
  <c r="D68" i="2"/>
  <c r="A65" i="2"/>
  <c r="A66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D6" i="1"/>
  <c r="F6" i="1"/>
  <c r="J6" i="1"/>
  <c r="O6" i="1"/>
  <c r="N6" i="1"/>
  <c r="L6" i="1"/>
  <c r="H6" i="1"/>
  <c r="D7" i="1"/>
  <c r="P7" i="1"/>
  <c r="F7" i="1"/>
  <c r="J7" i="1"/>
  <c r="O7" i="1"/>
  <c r="N7" i="1"/>
  <c r="L7" i="1"/>
  <c r="H7" i="1"/>
  <c r="C46" i="1"/>
  <c r="D14" i="1"/>
  <c r="N14" i="1"/>
  <c r="L14" i="1"/>
  <c r="J14" i="1"/>
  <c r="H14" i="1"/>
  <c r="F14" i="1"/>
  <c r="P14" i="1"/>
  <c r="D15" i="1"/>
  <c r="N15" i="1"/>
  <c r="L15" i="1"/>
  <c r="J15" i="1"/>
  <c r="H15" i="1"/>
  <c r="F15" i="1"/>
  <c r="D16" i="1"/>
  <c r="N16" i="1"/>
  <c r="L16" i="1"/>
  <c r="J16" i="1"/>
  <c r="P16" i="1"/>
  <c r="H16" i="1"/>
  <c r="F16" i="1"/>
  <c r="D17" i="1"/>
  <c r="N17" i="1"/>
  <c r="L17" i="1"/>
  <c r="J17" i="1"/>
  <c r="H17" i="1"/>
  <c r="F17" i="1"/>
  <c r="D18" i="1"/>
  <c r="N18" i="1"/>
  <c r="L18" i="1"/>
  <c r="J18" i="1"/>
  <c r="H18" i="1"/>
  <c r="F18" i="1"/>
  <c r="P18" i="1"/>
  <c r="D19" i="1"/>
  <c r="N19" i="1"/>
  <c r="L19" i="1"/>
  <c r="J19" i="1"/>
  <c r="P19" i="1"/>
  <c r="H19" i="1"/>
  <c r="F19" i="1"/>
  <c r="D20" i="1"/>
  <c r="N20" i="1"/>
  <c r="L20" i="1"/>
  <c r="J20" i="1"/>
  <c r="H20" i="1"/>
  <c r="F20" i="1"/>
  <c r="D21" i="1"/>
  <c r="N21" i="1"/>
  <c r="L21" i="1"/>
  <c r="J21" i="1"/>
  <c r="P21" i="1"/>
  <c r="H21" i="1"/>
  <c r="F21" i="1"/>
  <c r="D22" i="1"/>
  <c r="N22" i="1"/>
  <c r="L22" i="1"/>
  <c r="J22" i="1"/>
  <c r="H22" i="1"/>
  <c r="F22" i="1"/>
  <c r="D23" i="1"/>
  <c r="N23" i="1"/>
  <c r="L23" i="1"/>
  <c r="J23" i="1"/>
  <c r="H23" i="1"/>
  <c r="F23" i="1"/>
  <c r="D24" i="1"/>
  <c r="N24" i="1"/>
  <c r="L24" i="1"/>
  <c r="J24" i="1"/>
  <c r="H24" i="1"/>
  <c r="F24" i="1"/>
  <c r="P24" i="1"/>
  <c r="D25" i="1"/>
  <c r="N25" i="1"/>
  <c r="L25" i="1"/>
  <c r="J25" i="1"/>
  <c r="H25" i="1"/>
  <c r="F25" i="1"/>
  <c r="D26" i="1"/>
  <c r="N26" i="1"/>
  <c r="L26" i="1"/>
  <c r="J26" i="1"/>
  <c r="H26" i="1"/>
  <c r="F26" i="1"/>
  <c r="D27" i="1"/>
  <c r="N27" i="1"/>
  <c r="L27" i="1"/>
  <c r="J27" i="1"/>
  <c r="H27" i="1"/>
  <c r="F27" i="1"/>
  <c r="D28" i="1"/>
  <c r="N28" i="1"/>
  <c r="L28" i="1"/>
  <c r="J28" i="1"/>
  <c r="H28" i="1"/>
  <c r="F28" i="1"/>
  <c r="D29" i="1"/>
  <c r="P29" i="1"/>
  <c r="N29" i="1"/>
  <c r="L29" i="1"/>
  <c r="J29" i="1"/>
  <c r="H29" i="1"/>
  <c r="F29" i="1"/>
  <c r="D30" i="1"/>
  <c r="N30" i="1"/>
  <c r="L30" i="1"/>
  <c r="J30" i="1"/>
  <c r="H30" i="1"/>
  <c r="F30" i="1"/>
  <c r="P30" i="1"/>
  <c r="D31" i="1"/>
  <c r="N31" i="1"/>
  <c r="L31" i="1"/>
  <c r="J31" i="1"/>
  <c r="H31" i="1"/>
  <c r="F31" i="1"/>
  <c r="D32" i="1"/>
  <c r="N32" i="1"/>
  <c r="L32" i="1"/>
  <c r="J32" i="1"/>
  <c r="H32" i="1"/>
  <c r="F32" i="1"/>
  <c r="D33" i="1"/>
  <c r="N33" i="1"/>
  <c r="L33" i="1"/>
  <c r="J33" i="1"/>
  <c r="H33" i="1"/>
  <c r="F33" i="1"/>
  <c r="D34" i="1"/>
  <c r="N34" i="1"/>
  <c r="L34" i="1"/>
  <c r="J34" i="1"/>
  <c r="H34" i="1"/>
  <c r="F34" i="1"/>
  <c r="D35" i="1"/>
  <c r="N35" i="1"/>
  <c r="L35" i="1"/>
  <c r="J35" i="1"/>
  <c r="H35" i="1"/>
  <c r="F35" i="1"/>
  <c r="D36" i="1"/>
  <c r="N36" i="1"/>
  <c r="L36" i="1"/>
  <c r="J36" i="1"/>
  <c r="H36" i="1"/>
  <c r="P36" i="1"/>
  <c r="F36" i="1"/>
  <c r="D37" i="1"/>
  <c r="N37" i="1"/>
  <c r="P37" i="1"/>
  <c r="L37" i="1"/>
  <c r="J37" i="1"/>
  <c r="H37" i="1"/>
  <c r="F37" i="1"/>
  <c r="D38" i="1"/>
  <c r="P38" i="1"/>
  <c r="N38" i="1"/>
  <c r="L38" i="1"/>
  <c r="J38" i="1"/>
  <c r="H38" i="1"/>
  <c r="F38" i="1"/>
  <c r="D39" i="1"/>
  <c r="N39" i="1"/>
  <c r="P39" i="1"/>
  <c r="L39" i="1"/>
  <c r="J39" i="1"/>
  <c r="H39" i="1"/>
  <c r="F39" i="1"/>
  <c r="D40" i="1"/>
  <c r="N40" i="1"/>
  <c r="L40" i="1"/>
  <c r="J40" i="1"/>
  <c r="H40" i="1"/>
  <c r="F40" i="1"/>
  <c r="D41" i="1"/>
  <c r="N41" i="1"/>
  <c r="P41" i="1"/>
  <c r="L41" i="1"/>
  <c r="J41" i="1"/>
  <c r="H41" i="1"/>
  <c r="F41" i="1"/>
  <c r="D42" i="1"/>
  <c r="N42" i="1"/>
  <c r="L42" i="1"/>
  <c r="J42" i="1"/>
  <c r="H42" i="1"/>
  <c r="F42" i="1"/>
  <c r="P42" i="1"/>
  <c r="D43" i="1"/>
  <c r="N43" i="1"/>
  <c r="P43" i="1"/>
  <c r="L43" i="1"/>
  <c r="J43" i="1"/>
  <c r="H43" i="1"/>
  <c r="F43" i="1"/>
  <c r="D44" i="1"/>
  <c r="N44" i="1"/>
  <c r="L44" i="1"/>
  <c r="J44" i="1"/>
  <c r="H44" i="1"/>
  <c r="P44" i="1"/>
  <c r="F44" i="1"/>
  <c r="D45" i="1"/>
  <c r="N45" i="1"/>
  <c r="P45" i="1"/>
  <c r="L45" i="1"/>
  <c r="J45" i="1"/>
  <c r="H45" i="1"/>
  <c r="F45" i="1"/>
  <c r="D9" i="1"/>
  <c r="N9" i="1"/>
  <c r="L9" i="1"/>
  <c r="L47" i="1"/>
  <c r="L48" i="1"/>
  <c r="J9" i="1"/>
  <c r="H9" i="1"/>
  <c r="F9" i="1"/>
  <c r="D12" i="1"/>
  <c r="N12" i="1"/>
  <c r="L12" i="1"/>
  <c r="J12" i="1"/>
  <c r="H12" i="1"/>
  <c r="F12" i="1"/>
  <c r="D13" i="1"/>
  <c r="P13" i="1"/>
  <c r="N13" i="1"/>
  <c r="L13" i="1"/>
  <c r="J13" i="1"/>
  <c r="H13" i="1"/>
  <c r="F13" i="1"/>
  <c r="D8" i="1"/>
  <c r="N8" i="1"/>
  <c r="L8" i="1"/>
  <c r="J8" i="1"/>
  <c r="H8" i="1"/>
  <c r="H47" i="1"/>
  <c r="H48" i="1"/>
  <c r="F8" i="1"/>
  <c r="D10" i="1"/>
  <c r="N10" i="1"/>
  <c r="L10" i="1"/>
  <c r="J10" i="1"/>
  <c r="P10" i="1"/>
  <c r="H10" i="1"/>
  <c r="F10" i="1"/>
  <c r="D11" i="1"/>
  <c r="N11" i="1"/>
  <c r="L11" i="1"/>
  <c r="J11" i="1"/>
  <c r="H11" i="1"/>
  <c r="F11" i="1"/>
  <c r="P46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M46" i="1"/>
  <c r="K46" i="1"/>
  <c r="I46" i="1"/>
  <c r="G46" i="1"/>
  <c r="E46" i="1"/>
  <c r="O8" i="1"/>
  <c r="N47" i="1"/>
  <c r="N48" i="1"/>
  <c r="P40" i="1"/>
  <c r="P34" i="1"/>
  <c r="P32" i="1"/>
  <c r="P22" i="1"/>
  <c r="P20" i="1"/>
  <c r="P35" i="1"/>
  <c r="P33" i="1"/>
  <c r="P31" i="1"/>
  <c r="P15" i="1"/>
  <c r="P6" i="1"/>
  <c r="P17" i="1"/>
  <c r="P12" i="1"/>
  <c r="P25" i="1"/>
  <c r="P27" i="1"/>
  <c r="P23" i="1"/>
  <c r="P11" i="1"/>
  <c r="J47" i="1"/>
  <c r="J48" i="1"/>
  <c r="P9" i="1"/>
  <c r="P28" i="1"/>
  <c r="P26" i="1"/>
  <c r="F47" i="1"/>
  <c r="F48" i="1"/>
  <c r="P8" i="1"/>
  <c r="D47" i="1"/>
  <c r="D48" i="1"/>
  <c r="O46" i="1"/>
  <c r="P47" i="1"/>
  <c r="P50" i="1"/>
  <c r="P48" i="1"/>
  <c r="P51" i="1"/>
</calcChain>
</file>

<file path=xl/sharedStrings.xml><?xml version="1.0" encoding="utf-8"?>
<sst xmlns="http://schemas.openxmlformats.org/spreadsheetml/2006/main" count="74" uniqueCount="48">
  <si>
    <t>Waldbesitzer</t>
  </si>
  <si>
    <t>Waldort</t>
  </si>
  <si>
    <t>BHD</t>
  </si>
  <si>
    <t>Tarif</t>
  </si>
  <si>
    <t>Stück</t>
  </si>
  <si>
    <t>m3</t>
  </si>
  <si>
    <t>cm</t>
  </si>
  <si>
    <t>Stk</t>
  </si>
  <si>
    <t>Stk.</t>
  </si>
  <si>
    <t xml:space="preserve">      Fichte</t>
  </si>
  <si>
    <t xml:space="preserve">     Tanne</t>
  </si>
  <si>
    <t xml:space="preserve">     Buche</t>
  </si>
  <si>
    <t xml:space="preserve">   Uebr.Ndh.</t>
  </si>
  <si>
    <t xml:space="preserve">      Ahorn</t>
  </si>
  <si>
    <t>Total</t>
  </si>
  <si>
    <t xml:space="preserve">  Uebr.Lbh.</t>
  </si>
  <si>
    <t xml:space="preserve">     Mittelst.</t>
  </si>
  <si>
    <t xml:space="preserve">      Total m3</t>
  </si>
  <si>
    <t xml:space="preserve">        Total Stk.</t>
  </si>
  <si>
    <t>Abzug für Ernteverlust</t>
  </si>
  <si>
    <t>Total Liegendmass</t>
  </si>
  <si>
    <t xml:space="preserve">Datum: </t>
  </si>
  <si>
    <t>Ueli Berger</t>
  </si>
  <si>
    <t>Weiserfläche</t>
  </si>
  <si>
    <t>Leiterewald</t>
  </si>
  <si>
    <t>Vollkluppierung</t>
  </si>
  <si>
    <r>
      <t xml:space="preserve">Anwesende: </t>
    </r>
    <r>
      <rPr>
        <sz val="11"/>
        <rFont val="Arial"/>
        <family val="2"/>
      </rPr>
      <t>Roland Descloux/Revierförster, Christina Zumbrunn/Waldabt., Martin Schenk/Praktikant Forsting.</t>
    </r>
  </si>
  <si>
    <t>Wimmis, 09.10.2015</t>
  </si>
  <si>
    <t xml:space="preserve">Fichte </t>
  </si>
  <si>
    <t>Tanne</t>
  </si>
  <si>
    <t>Buche</t>
  </si>
  <si>
    <t>Ahorn</t>
  </si>
  <si>
    <t>Übrige</t>
  </si>
  <si>
    <t>Stückzahlen</t>
  </si>
  <si>
    <t>Vorrat</t>
  </si>
  <si>
    <t>Total Stk.</t>
  </si>
  <si>
    <t>Total m3</t>
  </si>
  <si>
    <t>&gt; 80</t>
  </si>
  <si>
    <t>BA</t>
  </si>
  <si>
    <t>G 2009</t>
  </si>
  <si>
    <t>G 2011</t>
  </si>
  <si>
    <t>G 2015</t>
  </si>
  <si>
    <t>BHD 8-12</t>
  </si>
  <si>
    <t>BHD 12-24</t>
  </si>
  <si>
    <t>BHD 24-36</t>
  </si>
  <si>
    <t>BHD &gt;36</t>
  </si>
  <si>
    <t>pro ha</t>
  </si>
  <si>
    <t>1.75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</si>
</sst>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0" fontId="0" fillId="0" borderId="1" xfId="0" applyNumberFormat="1" applyBorder="1"/>
    <xf numFmtId="0" fontId="0" fillId="0" borderId="4" xfId="0" applyBorder="1"/>
    <xf numFmtId="9" fontId="0" fillId="0" borderId="0" xfId="0" applyNumberFormat="1"/>
    <xf numFmtId="0" fontId="2" fillId="0" borderId="0" xfId="0" applyFont="1"/>
    <xf numFmtId="43" fontId="2" fillId="0" borderId="1" xfId="0" applyNumberFormat="1" applyFont="1" applyBorder="1"/>
    <xf numFmtId="0" fontId="2" fillId="0" borderId="4" xfId="0" applyFont="1" applyBorder="1"/>
    <xf numFmtId="43" fontId="0" fillId="0" borderId="3" xfId="1" applyFon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43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0" xfId="0" applyFont="1"/>
    <xf numFmtId="1" fontId="0" fillId="0" borderId="0" xfId="0" applyNumberFormat="1"/>
    <xf numFmtId="0" fontId="4" fillId="0" borderId="0" xfId="0" applyFont="1"/>
    <xf numFmtId="0" fontId="5" fillId="2" borderId="1" xfId="0" applyFont="1" applyFill="1" applyBorder="1"/>
    <xf numFmtId="0" fontId="4" fillId="0" borderId="1" xfId="0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4" fillId="0" borderId="1" xfId="0" applyFont="1" applyFill="1" applyBorder="1"/>
    <xf numFmtId="2" fontId="4" fillId="0" borderId="1" xfId="0" applyNumberFormat="1" applyFont="1" applyBorder="1"/>
    <xf numFmtId="2" fontId="4" fillId="0" borderId="1" xfId="0" applyNumberFormat="1" applyFont="1" applyFill="1" applyBorder="1"/>
    <xf numFmtId="2" fontId="5" fillId="0" borderId="1" xfId="0" applyNumberFormat="1" applyFont="1" applyBorder="1"/>
    <xf numFmtId="0" fontId="4" fillId="0" borderId="5" xfId="0" applyFont="1" applyFill="1" applyBorder="1"/>
    <xf numFmtId="14" fontId="0" fillId="0" borderId="4" xfId="0" applyNumberFormat="1" applyBorder="1" applyAlignment="1">
      <alignment horizontal="center"/>
    </xf>
    <xf numFmtId="0" fontId="1" fillId="0" borderId="0" xfId="0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CH"/>
              <a:t>Veränderung Stückzahl</a:t>
            </a:r>
            <a:r>
              <a:rPr lang="de-CH" baseline="0"/>
              <a:t> 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CH" baseline="0"/>
              <a:t>pro Baumart</a:t>
            </a:r>
            <a:endParaRPr lang="de-CH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Grafiken!$B$4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Grafiken!$A$5:$A$9</c:f>
              <c:strCache>
                <c:ptCount val="5"/>
                <c:pt idx="0">
                  <c:v>Fichte </c:v>
                </c:pt>
                <c:pt idx="1">
                  <c:v>Tanne</c:v>
                </c:pt>
                <c:pt idx="2">
                  <c:v>Buche</c:v>
                </c:pt>
                <c:pt idx="3">
                  <c:v>Ahorn</c:v>
                </c:pt>
                <c:pt idx="4">
                  <c:v>Übrige</c:v>
                </c:pt>
              </c:strCache>
            </c:strRef>
          </c:cat>
          <c:val>
            <c:numRef>
              <c:f>Grafiken!$B$5:$B$9</c:f>
              <c:numCache>
                <c:formatCode>General</c:formatCode>
                <c:ptCount val="5"/>
                <c:pt idx="0">
                  <c:v>47</c:v>
                </c:pt>
                <c:pt idx="1">
                  <c:v>174</c:v>
                </c:pt>
                <c:pt idx="2">
                  <c:v>158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Grafiken!$C$4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Grafiken!$A$5:$A$9</c:f>
              <c:strCache>
                <c:ptCount val="5"/>
                <c:pt idx="0">
                  <c:v>Fichte </c:v>
                </c:pt>
                <c:pt idx="1">
                  <c:v>Tanne</c:v>
                </c:pt>
                <c:pt idx="2">
                  <c:v>Buche</c:v>
                </c:pt>
                <c:pt idx="3">
                  <c:v>Ahorn</c:v>
                </c:pt>
                <c:pt idx="4">
                  <c:v>Übrige</c:v>
                </c:pt>
              </c:strCache>
            </c:strRef>
          </c:cat>
          <c:val>
            <c:numRef>
              <c:f>Grafiken!$C$5:$C$9</c:f>
              <c:numCache>
                <c:formatCode>General</c:formatCode>
                <c:ptCount val="5"/>
                <c:pt idx="0">
                  <c:v>18</c:v>
                </c:pt>
                <c:pt idx="1">
                  <c:v>101</c:v>
                </c:pt>
                <c:pt idx="2">
                  <c:v>150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Grafiken!$D$4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Grafiken!$A$5:$A$9</c:f>
              <c:strCache>
                <c:ptCount val="5"/>
                <c:pt idx="0">
                  <c:v>Fichte </c:v>
                </c:pt>
                <c:pt idx="1">
                  <c:v>Tanne</c:v>
                </c:pt>
                <c:pt idx="2">
                  <c:v>Buche</c:v>
                </c:pt>
                <c:pt idx="3">
                  <c:v>Ahorn</c:v>
                </c:pt>
                <c:pt idx="4">
                  <c:v>Übrige</c:v>
                </c:pt>
              </c:strCache>
            </c:strRef>
          </c:cat>
          <c:val>
            <c:numRef>
              <c:f>Grafiken!$D$5:$D$9</c:f>
              <c:numCache>
                <c:formatCode>General</c:formatCode>
                <c:ptCount val="5"/>
                <c:pt idx="0">
                  <c:v>18</c:v>
                </c:pt>
                <c:pt idx="1">
                  <c:v>118</c:v>
                </c:pt>
                <c:pt idx="2">
                  <c:v>139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092992"/>
        <c:axId val="168821120"/>
      </c:barChart>
      <c:catAx>
        <c:axId val="16709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68821120"/>
        <c:crosses val="autoZero"/>
        <c:auto val="1"/>
        <c:lblAlgn val="ctr"/>
        <c:lblOffset val="100"/>
        <c:noMultiLvlLbl val="0"/>
      </c:catAx>
      <c:valAx>
        <c:axId val="1688211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670929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CH"/>
              <a:t>Veränderung Vorrat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CH"/>
              <a:t>pro Baumart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Grafiken!$B$20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Grafiken!$A$21:$A$25</c:f>
              <c:strCache>
                <c:ptCount val="5"/>
                <c:pt idx="0">
                  <c:v>Fichte </c:v>
                </c:pt>
                <c:pt idx="1">
                  <c:v>Tanne</c:v>
                </c:pt>
                <c:pt idx="2">
                  <c:v>Buche</c:v>
                </c:pt>
                <c:pt idx="3">
                  <c:v>Ahorn</c:v>
                </c:pt>
                <c:pt idx="4">
                  <c:v>Übrige</c:v>
                </c:pt>
              </c:strCache>
            </c:strRef>
          </c:cat>
          <c:val>
            <c:numRef>
              <c:f>Grafiken!$B$21:$B$25</c:f>
              <c:numCache>
                <c:formatCode>0</c:formatCode>
                <c:ptCount val="5"/>
                <c:pt idx="0">
                  <c:v>96</c:v>
                </c:pt>
                <c:pt idx="1">
                  <c:v>191</c:v>
                </c:pt>
                <c:pt idx="2">
                  <c:v>440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Grafiken!$C$20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Grafiken!$A$21:$A$25</c:f>
              <c:strCache>
                <c:ptCount val="5"/>
                <c:pt idx="0">
                  <c:v>Fichte </c:v>
                </c:pt>
                <c:pt idx="1">
                  <c:v>Tanne</c:v>
                </c:pt>
                <c:pt idx="2">
                  <c:v>Buche</c:v>
                </c:pt>
                <c:pt idx="3">
                  <c:v>Ahorn</c:v>
                </c:pt>
                <c:pt idx="4">
                  <c:v>Übrige</c:v>
                </c:pt>
              </c:strCache>
            </c:strRef>
          </c:cat>
          <c:val>
            <c:numRef>
              <c:f>Grafiken!$C$21:$C$25</c:f>
              <c:numCache>
                <c:formatCode>0</c:formatCode>
                <c:ptCount val="5"/>
                <c:pt idx="0">
                  <c:v>25</c:v>
                </c:pt>
                <c:pt idx="1">
                  <c:v>97</c:v>
                </c:pt>
                <c:pt idx="2">
                  <c:v>171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Grafiken!$D$20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Grafiken!$A$21:$A$25</c:f>
              <c:strCache>
                <c:ptCount val="5"/>
                <c:pt idx="0">
                  <c:v>Fichte </c:v>
                </c:pt>
                <c:pt idx="1">
                  <c:v>Tanne</c:v>
                </c:pt>
                <c:pt idx="2">
                  <c:v>Buche</c:v>
                </c:pt>
                <c:pt idx="3">
                  <c:v>Ahorn</c:v>
                </c:pt>
                <c:pt idx="4">
                  <c:v>Übrige</c:v>
                </c:pt>
              </c:strCache>
            </c:strRef>
          </c:cat>
          <c:val>
            <c:numRef>
              <c:f>Grafiken!$D$21:$D$25</c:f>
              <c:numCache>
                <c:formatCode>0</c:formatCode>
                <c:ptCount val="5"/>
                <c:pt idx="0">
                  <c:v>30</c:v>
                </c:pt>
                <c:pt idx="1">
                  <c:v>124</c:v>
                </c:pt>
                <c:pt idx="2">
                  <c:v>191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54784"/>
        <c:axId val="76856320"/>
      </c:barChart>
      <c:catAx>
        <c:axId val="7685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76856320"/>
        <c:crosses val="autoZero"/>
        <c:auto val="1"/>
        <c:lblAlgn val="ctr"/>
        <c:lblOffset val="100"/>
        <c:noMultiLvlLbl val="0"/>
      </c:catAx>
      <c:valAx>
        <c:axId val="76856320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768547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CH"/>
              <a:t>Veränderung der Stammzahl 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CH"/>
              <a:t>pro BHD-Klasse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Grafiken!$B$33</c:f>
              <c:strCache>
                <c:ptCount val="1"/>
                <c:pt idx="0">
                  <c:v>2009</c:v>
                </c:pt>
              </c:strCache>
            </c:strRef>
          </c:tx>
          <c:marker>
            <c:symbol val="none"/>
          </c:marker>
          <c:cat>
            <c:strRef>
              <c:f>Grafiken!$A$34:$A$67</c:f>
              <c:strCache>
                <c:ptCount val="34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  <c:pt idx="11">
                  <c:v>38</c:v>
                </c:pt>
                <c:pt idx="12">
                  <c:v>40</c:v>
                </c:pt>
                <c:pt idx="13">
                  <c:v>42</c:v>
                </c:pt>
                <c:pt idx="14">
                  <c:v>44</c:v>
                </c:pt>
                <c:pt idx="15">
                  <c:v>46</c:v>
                </c:pt>
                <c:pt idx="16">
                  <c:v>48</c:v>
                </c:pt>
                <c:pt idx="17">
                  <c:v>50</c:v>
                </c:pt>
                <c:pt idx="18">
                  <c:v>52</c:v>
                </c:pt>
                <c:pt idx="19">
                  <c:v>54</c:v>
                </c:pt>
                <c:pt idx="20">
                  <c:v>56</c:v>
                </c:pt>
                <c:pt idx="21">
                  <c:v>58</c:v>
                </c:pt>
                <c:pt idx="22">
                  <c:v>60</c:v>
                </c:pt>
                <c:pt idx="23">
                  <c:v>62</c:v>
                </c:pt>
                <c:pt idx="24">
                  <c:v>64</c:v>
                </c:pt>
                <c:pt idx="25">
                  <c:v>66</c:v>
                </c:pt>
                <c:pt idx="26">
                  <c:v>68</c:v>
                </c:pt>
                <c:pt idx="27">
                  <c:v>70</c:v>
                </c:pt>
                <c:pt idx="28">
                  <c:v>72</c:v>
                </c:pt>
                <c:pt idx="29">
                  <c:v>74</c:v>
                </c:pt>
                <c:pt idx="30">
                  <c:v>76</c:v>
                </c:pt>
                <c:pt idx="31">
                  <c:v>78</c:v>
                </c:pt>
                <c:pt idx="32">
                  <c:v>80</c:v>
                </c:pt>
                <c:pt idx="33">
                  <c:v>&gt; 80</c:v>
                </c:pt>
              </c:strCache>
            </c:strRef>
          </c:cat>
          <c:val>
            <c:numRef>
              <c:f>Grafiken!$B$34:$B$67</c:f>
              <c:numCache>
                <c:formatCode>General</c:formatCode>
                <c:ptCount val="34"/>
                <c:pt idx="0">
                  <c:v>41</c:v>
                </c:pt>
                <c:pt idx="1">
                  <c:v>32</c:v>
                </c:pt>
                <c:pt idx="2">
                  <c:v>40</c:v>
                </c:pt>
                <c:pt idx="3">
                  <c:v>37</c:v>
                </c:pt>
                <c:pt idx="4">
                  <c:v>25</c:v>
                </c:pt>
                <c:pt idx="5">
                  <c:v>30</c:v>
                </c:pt>
                <c:pt idx="6">
                  <c:v>20</c:v>
                </c:pt>
                <c:pt idx="7">
                  <c:v>33</c:v>
                </c:pt>
                <c:pt idx="8">
                  <c:v>27</c:v>
                </c:pt>
                <c:pt idx="9">
                  <c:v>24</c:v>
                </c:pt>
                <c:pt idx="10">
                  <c:v>32</c:v>
                </c:pt>
                <c:pt idx="11">
                  <c:v>30</c:v>
                </c:pt>
                <c:pt idx="12">
                  <c:v>30</c:v>
                </c:pt>
                <c:pt idx="13">
                  <c:v>26</c:v>
                </c:pt>
                <c:pt idx="14">
                  <c:v>29</c:v>
                </c:pt>
                <c:pt idx="15">
                  <c:v>24</c:v>
                </c:pt>
                <c:pt idx="16">
                  <c:v>17</c:v>
                </c:pt>
                <c:pt idx="17">
                  <c:v>17</c:v>
                </c:pt>
                <c:pt idx="18">
                  <c:v>15</c:v>
                </c:pt>
                <c:pt idx="19">
                  <c:v>15</c:v>
                </c:pt>
                <c:pt idx="20">
                  <c:v>7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  <c:pt idx="26">
                  <c:v>4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Grafiken!$C$33</c:f>
              <c:strCache>
                <c:ptCount val="1"/>
                <c:pt idx="0">
                  <c:v>2011</c:v>
                </c:pt>
              </c:strCache>
            </c:strRef>
          </c:tx>
          <c:marker>
            <c:symbol val="none"/>
          </c:marker>
          <c:cat>
            <c:strRef>
              <c:f>Grafiken!$A$34:$A$67</c:f>
              <c:strCache>
                <c:ptCount val="34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  <c:pt idx="11">
                  <c:v>38</c:v>
                </c:pt>
                <c:pt idx="12">
                  <c:v>40</c:v>
                </c:pt>
                <c:pt idx="13">
                  <c:v>42</c:v>
                </c:pt>
                <c:pt idx="14">
                  <c:v>44</c:v>
                </c:pt>
                <c:pt idx="15">
                  <c:v>46</c:v>
                </c:pt>
                <c:pt idx="16">
                  <c:v>48</c:v>
                </c:pt>
                <c:pt idx="17">
                  <c:v>50</c:v>
                </c:pt>
                <c:pt idx="18">
                  <c:v>52</c:v>
                </c:pt>
                <c:pt idx="19">
                  <c:v>54</c:v>
                </c:pt>
                <c:pt idx="20">
                  <c:v>56</c:v>
                </c:pt>
                <c:pt idx="21">
                  <c:v>58</c:v>
                </c:pt>
                <c:pt idx="22">
                  <c:v>60</c:v>
                </c:pt>
                <c:pt idx="23">
                  <c:v>62</c:v>
                </c:pt>
                <c:pt idx="24">
                  <c:v>64</c:v>
                </c:pt>
                <c:pt idx="25">
                  <c:v>66</c:v>
                </c:pt>
                <c:pt idx="26">
                  <c:v>68</c:v>
                </c:pt>
                <c:pt idx="27">
                  <c:v>70</c:v>
                </c:pt>
                <c:pt idx="28">
                  <c:v>72</c:v>
                </c:pt>
                <c:pt idx="29">
                  <c:v>74</c:v>
                </c:pt>
                <c:pt idx="30">
                  <c:v>76</c:v>
                </c:pt>
                <c:pt idx="31">
                  <c:v>78</c:v>
                </c:pt>
                <c:pt idx="32">
                  <c:v>80</c:v>
                </c:pt>
                <c:pt idx="33">
                  <c:v>&gt; 80</c:v>
                </c:pt>
              </c:strCache>
            </c:strRef>
          </c:cat>
          <c:val>
            <c:numRef>
              <c:f>Grafiken!$C$34:$C$59</c:f>
              <c:numCache>
                <c:formatCode>General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13.5</c:v>
                </c:pt>
                <c:pt idx="3">
                  <c:v>13.5</c:v>
                </c:pt>
                <c:pt idx="4">
                  <c:v>16</c:v>
                </c:pt>
                <c:pt idx="5">
                  <c:v>16</c:v>
                </c:pt>
                <c:pt idx="6">
                  <c:v>16.5</c:v>
                </c:pt>
                <c:pt idx="7">
                  <c:v>16.5</c:v>
                </c:pt>
                <c:pt idx="8">
                  <c:v>9.5</c:v>
                </c:pt>
                <c:pt idx="9">
                  <c:v>9.5</c:v>
                </c:pt>
                <c:pt idx="10">
                  <c:v>17.5</c:v>
                </c:pt>
                <c:pt idx="11">
                  <c:v>17.5</c:v>
                </c:pt>
                <c:pt idx="12">
                  <c:v>13</c:v>
                </c:pt>
                <c:pt idx="13">
                  <c:v>13</c:v>
                </c:pt>
                <c:pt idx="14">
                  <c:v>9.5</c:v>
                </c:pt>
                <c:pt idx="15">
                  <c:v>9.5</c:v>
                </c:pt>
                <c:pt idx="16">
                  <c:v>12.5</c:v>
                </c:pt>
                <c:pt idx="17">
                  <c:v>12.5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0.5</c:v>
                </c:pt>
                <c:pt idx="25">
                  <c:v>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Grafiken!$D$33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cat>
            <c:strRef>
              <c:f>Grafiken!$A$34:$A$67</c:f>
              <c:strCache>
                <c:ptCount val="34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  <c:pt idx="11">
                  <c:v>38</c:v>
                </c:pt>
                <c:pt idx="12">
                  <c:v>40</c:v>
                </c:pt>
                <c:pt idx="13">
                  <c:v>42</c:v>
                </c:pt>
                <c:pt idx="14">
                  <c:v>44</c:v>
                </c:pt>
                <c:pt idx="15">
                  <c:v>46</c:v>
                </c:pt>
                <c:pt idx="16">
                  <c:v>48</c:v>
                </c:pt>
                <c:pt idx="17">
                  <c:v>50</c:v>
                </c:pt>
                <c:pt idx="18">
                  <c:v>52</c:v>
                </c:pt>
                <c:pt idx="19">
                  <c:v>54</c:v>
                </c:pt>
                <c:pt idx="20">
                  <c:v>56</c:v>
                </c:pt>
                <c:pt idx="21">
                  <c:v>58</c:v>
                </c:pt>
                <c:pt idx="22">
                  <c:v>60</c:v>
                </c:pt>
                <c:pt idx="23">
                  <c:v>62</c:v>
                </c:pt>
                <c:pt idx="24">
                  <c:v>64</c:v>
                </c:pt>
                <c:pt idx="25">
                  <c:v>66</c:v>
                </c:pt>
                <c:pt idx="26">
                  <c:v>68</c:v>
                </c:pt>
                <c:pt idx="27">
                  <c:v>70</c:v>
                </c:pt>
                <c:pt idx="28">
                  <c:v>72</c:v>
                </c:pt>
                <c:pt idx="29">
                  <c:v>74</c:v>
                </c:pt>
                <c:pt idx="30">
                  <c:v>76</c:v>
                </c:pt>
                <c:pt idx="31">
                  <c:v>78</c:v>
                </c:pt>
                <c:pt idx="32">
                  <c:v>80</c:v>
                </c:pt>
                <c:pt idx="33">
                  <c:v>&gt; 80</c:v>
                </c:pt>
              </c:strCache>
            </c:strRef>
          </c:cat>
          <c:val>
            <c:numRef>
              <c:f>Grafiken!$D$34:$D$67</c:f>
              <c:numCache>
                <c:formatCode>General</c:formatCode>
                <c:ptCount val="34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14</c:v>
                </c:pt>
                <c:pt idx="6">
                  <c:v>18</c:v>
                </c:pt>
                <c:pt idx="7">
                  <c:v>14</c:v>
                </c:pt>
                <c:pt idx="8">
                  <c:v>15</c:v>
                </c:pt>
                <c:pt idx="9">
                  <c:v>8</c:v>
                </c:pt>
                <c:pt idx="10">
                  <c:v>15</c:v>
                </c:pt>
                <c:pt idx="11">
                  <c:v>15</c:v>
                </c:pt>
                <c:pt idx="12">
                  <c:v>19</c:v>
                </c:pt>
                <c:pt idx="13">
                  <c:v>12</c:v>
                </c:pt>
                <c:pt idx="14">
                  <c:v>16</c:v>
                </c:pt>
                <c:pt idx="15">
                  <c:v>11</c:v>
                </c:pt>
                <c:pt idx="16">
                  <c:v>14</c:v>
                </c:pt>
                <c:pt idx="17">
                  <c:v>6</c:v>
                </c:pt>
                <c:pt idx="18">
                  <c:v>10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0400"/>
        <c:axId val="76872320"/>
      </c:lineChart>
      <c:catAx>
        <c:axId val="7687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BHD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76872320"/>
        <c:crosses val="autoZero"/>
        <c:auto val="1"/>
        <c:lblAlgn val="ctr"/>
        <c:lblOffset val="100"/>
        <c:noMultiLvlLbl val="0"/>
      </c:catAx>
      <c:valAx>
        <c:axId val="76872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Anzahl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768704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CH"/>
              <a:t>Veränderung des Vorrats 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CH"/>
              <a:t>pro BHD-Klasse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230163537250152"/>
          <c:y val="0.23760048066280873"/>
          <c:w val="0.53066917917311607"/>
          <c:h val="0.57662966827941686"/>
        </c:manualLayout>
      </c:layout>
      <c:lineChart>
        <c:grouping val="standard"/>
        <c:varyColors val="0"/>
        <c:ser>
          <c:idx val="0"/>
          <c:order val="0"/>
          <c:tx>
            <c:strRef>
              <c:f>Grafiken!$B$71</c:f>
              <c:strCache>
                <c:ptCount val="1"/>
                <c:pt idx="0">
                  <c:v>2009</c:v>
                </c:pt>
              </c:strCache>
            </c:strRef>
          </c:tx>
          <c:marker>
            <c:symbol val="none"/>
          </c:marker>
          <c:cat>
            <c:strRef>
              <c:f>Grafiken!$A$72:$A$105</c:f>
              <c:strCache>
                <c:ptCount val="34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  <c:pt idx="11">
                  <c:v>38</c:v>
                </c:pt>
                <c:pt idx="12">
                  <c:v>40</c:v>
                </c:pt>
                <c:pt idx="13">
                  <c:v>42</c:v>
                </c:pt>
                <c:pt idx="14">
                  <c:v>44</c:v>
                </c:pt>
                <c:pt idx="15">
                  <c:v>46</c:v>
                </c:pt>
                <c:pt idx="16">
                  <c:v>48</c:v>
                </c:pt>
                <c:pt idx="17">
                  <c:v>50</c:v>
                </c:pt>
                <c:pt idx="18">
                  <c:v>52</c:v>
                </c:pt>
                <c:pt idx="19">
                  <c:v>54</c:v>
                </c:pt>
                <c:pt idx="20">
                  <c:v>56</c:v>
                </c:pt>
                <c:pt idx="21">
                  <c:v>58</c:v>
                </c:pt>
                <c:pt idx="22">
                  <c:v>60</c:v>
                </c:pt>
                <c:pt idx="23">
                  <c:v>62</c:v>
                </c:pt>
                <c:pt idx="24">
                  <c:v>64</c:v>
                </c:pt>
                <c:pt idx="25">
                  <c:v>66</c:v>
                </c:pt>
                <c:pt idx="26">
                  <c:v>68</c:v>
                </c:pt>
                <c:pt idx="27">
                  <c:v>70</c:v>
                </c:pt>
                <c:pt idx="28">
                  <c:v>72</c:v>
                </c:pt>
                <c:pt idx="29">
                  <c:v>74</c:v>
                </c:pt>
                <c:pt idx="30">
                  <c:v>76</c:v>
                </c:pt>
                <c:pt idx="31">
                  <c:v>78</c:v>
                </c:pt>
                <c:pt idx="32">
                  <c:v>80</c:v>
                </c:pt>
                <c:pt idx="33">
                  <c:v>&gt; 80</c:v>
                </c:pt>
              </c:strCache>
            </c:strRef>
          </c:cat>
          <c:val>
            <c:numRef>
              <c:f>Grafiken!$B$72:$B$105</c:f>
              <c:numCache>
                <c:formatCode>0.00</c:formatCode>
                <c:ptCount val="34"/>
                <c:pt idx="0">
                  <c:v>6.15</c:v>
                </c:pt>
                <c:pt idx="1">
                  <c:v>6.4</c:v>
                </c:pt>
                <c:pt idx="2">
                  <c:v>10</c:v>
                </c:pt>
                <c:pt idx="3">
                  <c:v>11.1</c:v>
                </c:pt>
                <c:pt idx="4">
                  <c:v>10</c:v>
                </c:pt>
                <c:pt idx="5">
                  <c:v>15</c:v>
                </c:pt>
                <c:pt idx="6">
                  <c:v>12</c:v>
                </c:pt>
                <c:pt idx="7">
                  <c:v>23</c:v>
                </c:pt>
                <c:pt idx="8">
                  <c:v>21.6</c:v>
                </c:pt>
                <c:pt idx="9">
                  <c:v>22.8</c:v>
                </c:pt>
                <c:pt idx="10">
                  <c:v>35.200000000000003</c:v>
                </c:pt>
                <c:pt idx="11">
                  <c:v>37.5</c:v>
                </c:pt>
                <c:pt idx="12">
                  <c:v>42</c:v>
                </c:pt>
                <c:pt idx="13">
                  <c:v>41.6</c:v>
                </c:pt>
                <c:pt idx="14">
                  <c:v>52.2</c:v>
                </c:pt>
                <c:pt idx="15">
                  <c:v>48</c:v>
                </c:pt>
                <c:pt idx="16">
                  <c:v>37.4</c:v>
                </c:pt>
                <c:pt idx="17">
                  <c:v>40.799999999999997</c:v>
                </c:pt>
                <c:pt idx="18">
                  <c:v>39</c:v>
                </c:pt>
                <c:pt idx="19">
                  <c:v>42.75</c:v>
                </c:pt>
                <c:pt idx="20">
                  <c:v>21.7</c:v>
                </c:pt>
                <c:pt idx="21">
                  <c:v>16.75</c:v>
                </c:pt>
                <c:pt idx="22">
                  <c:v>21.6</c:v>
                </c:pt>
                <c:pt idx="23">
                  <c:v>15.4</c:v>
                </c:pt>
                <c:pt idx="24">
                  <c:v>12.45</c:v>
                </c:pt>
                <c:pt idx="25">
                  <c:v>22</c:v>
                </c:pt>
                <c:pt idx="26">
                  <c:v>18.8</c:v>
                </c:pt>
                <c:pt idx="27">
                  <c:v>10</c:v>
                </c:pt>
                <c:pt idx="28">
                  <c:v>0</c:v>
                </c:pt>
                <c:pt idx="29">
                  <c:v>5.7</c:v>
                </c:pt>
                <c:pt idx="30">
                  <c:v>6.1</c:v>
                </c:pt>
                <c:pt idx="31">
                  <c:v>0</c:v>
                </c:pt>
                <c:pt idx="32">
                  <c:v>13.6</c:v>
                </c:pt>
                <c:pt idx="33">
                  <c:v>8.1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Grafiken!$C$71</c:f>
              <c:strCache>
                <c:ptCount val="1"/>
                <c:pt idx="0">
                  <c:v>2011</c:v>
                </c:pt>
              </c:strCache>
            </c:strRef>
          </c:tx>
          <c:marker>
            <c:symbol val="none"/>
          </c:marker>
          <c:cat>
            <c:strRef>
              <c:f>Grafiken!$A$72:$A$105</c:f>
              <c:strCache>
                <c:ptCount val="34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  <c:pt idx="11">
                  <c:v>38</c:v>
                </c:pt>
                <c:pt idx="12">
                  <c:v>40</c:v>
                </c:pt>
                <c:pt idx="13">
                  <c:v>42</c:v>
                </c:pt>
                <c:pt idx="14">
                  <c:v>44</c:v>
                </c:pt>
                <c:pt idx="15">
                  <c:v>46</c:v>
                </c:pt>
                <c:pt idx="16">
                  <c:v>48</c:v>
                </c:pt>
                <c:pt idx="17">
                  <c:v>50</c:v>
                </c:pt>
                <c:pt idx="18">
                  <c:v>52</c:v>
                </c:pt>
                <c:pt idx="19">
                  <c:v>54</c:v>
                </c:pt>
                <c:pt idx="20">
                  <c:v>56</c:v>
                </c:pt>
                <c:pt idx="21">
                  <c:v>58</c:v>
                </c:pt>
                <c:pt idx="22">
                  <c:v>60</c:v>
                </c:pt>
                <c:pt idx="23">
                  <c:v>62</c:v>
                </c:pt>
                <c:pt idx="24">
                  <c:v>64</c:v>
                </c:pt>
                <c:pt idx="25">
                  <c:v>66</c:v>
                </c:pt>
                <c:pt idx="26">
                  <c:v>68</c:v>
                </c:pt>
                <c:pt idx="27">
                  <c:v>70</c:v>
                </c:pt>
                <c:pt idx="28">
                  <c:v>72</c:v>
                </c:pt>
                <c:pt idx="29">
                  <c:v>74</c:v>
                </c:pt>
                <c:pt idx="30">
                  <c:v>76</c:v>
                </c:pt>
                <c:pt idx="31">
                  <c:v>78</c:v>
                </c:pt>
                <c:pt idx="32">
                  <c:v>80</c:v>
                </c:pt>
                <c:pt idx="33">
                  <c:v>&gt; 80</c:v>
                </c:pt>
              </c:strCache>
            </c:strRef>
          </c:cat>
          <c:val>
            <c:numRef>
              <c:f>Grafiken!$C$72:$C$105</c:f>
              <c:numCache>
                <c:formatCode>0.00</c:formatCode>
                <c:ptCount val="34"/>
                <c:pt idx="0">
                  <c:v>3.23</c:v>
                </c:pt>
                <c:pt idx="1">
                  <c:v>3.23</c:v>
                </c:pt>
                <c:pt idx="2">
                  <c:v>4.32</c:v>
                </c:pt>
                <c:pt idx="3">
                  <c:v>4.32</c:v>
                </c:pt>
                <c:pt idx="4">
                  <c:v>7.52</c:v>
                </c:pt>
                <c:pt idx="5">
                  <c:v>7.52</c:v>
                </c:pt>
                <c:pt idx="6">
                  <c:v>11.055</c:v>
                </c:pt>
                <c:pt idx="7">
                  <c:v>11.055</c:v>
                </c:pt>
                <c:pt idx="8">
                  <c:v>8.5500000000000007</c:v>
                </c:pt>
                <c:pt idx="9">
                  <c:v>8.5500000000000007</c:v>
                </c:pt>
                <c:pt idx="10">
                  <c:v>20.3</c:v>
                </c:pt>
                <c:pt idx="11">
                  <c:v>20.3</c:v>
                </c:pt>
                <c:pt idx="12">
                  <c:v>19.239999999999998</c:v>
                </c:pt>
                <c:pt idx="13">
                  <c:v>19.239999999999998</c:v>
                </c:pt>
                <c:pt idx="14">
                  <c:v>17.29</c:v>
                </c:pt>
                <c:pt idx="15">
                  <c:v>17.29</c:v>
                </c:pt>
                <c:pt idx="16">
                  <c:v>27.499999999999996</c:v>
                </c:pt>
                <c:pt idx="17">
                  <c:v>27.499999999999996</c:v>
                </c:pt>
                <c:pt idx="18">
                  <c:v>13.149999999999999</c:v>
                </c:pt>
                <c:pt idx="19">
                  <c:v>13.149999999999999</c:v>
                </c:pt>
                <c:pt idx="20">
                  <c:v>9.27</c:v>
                </c:pt>
                <c:pt idx="21">
                  <c:v>9.27</c:v>
                </c:pt>
                <c:pt idx="22">
                  <c:v>3.59</c:v>
                </c:pt>
                <c:pt idx="23">
                  <c:v>3.59</c:v>
                </c:pt>
                <c:pt idx="24">
                  <c:v>2.0699999999999998</c:v>
                </c:pt>
                <c:pt idx="25">
                  <c:v>2.0699999999999998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Grafiken!$D$71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cat>
            <c:strRef>
              <c:f>Grafiken!$A$72:$A$105</c:f>
              <c:strCache>
                <c:ptCount val="34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  <c:pt idx="11">
                  <c:v>38</c:v>
                </c:pt>
                <c:pt idx="12">
                  <c:v>40</c:v>
                </c:pt>
                <c:pt idx="13">
                  <c:v>42</c:v>
                </c:pt>
                <c:pt idx="14">
                  <c:v>44</c:v>
                </c:pt>
                <c:pt idx="15">
                  <c:v>46</c:v>
                </c:pt>
                <c:pt idx="16">
                  <c:v>48</c:v>
                </c:pt>
                <c:pt idx="17">
                  <c:v>50</c:v>
                </c:pt>
                <c:pt idx="18">
                  <c:v>52</c:v>
                </c:pt>
                <c:pt idx="19">
                  <c:v>54</c:v>
                </c:pt>
                <c:pt idx="20">
                  <c:v>56</c:v>
                </c:pt>
                <c:pt idx="21">
                  <c:v>58</c:v>
                </c:pt>
                <c:pt idx="22">
                  <c:v>60</c:v>
                </c:pt>
                <c:pt idx="23">
                  <c:v>62</c:v>
                </c:pt>
                <c:pt idx="24">
                  <c:v>64</c:v>
                </c:pt>
                <c:pt idx="25">
                  <c:v>66</c:v>
                </c:pt>
                <c:pt idx="26">
                  <c:v>68</c:v>
                </c:pt>
                <c:pt idx="27">
                  <c:v>70</c:v>
                </c:pt>
                <c:pt idx="28">
                  <c:v>72</c:v>
                </c:pt>
                <c:pt idx="29">
                  <c:v>74</c:v>
                </c:pt>
                <c:pt idx="30">
                  <c:v>76</c:v>
                </c:pt>
                <c:pt idx="31">
                  <c:v>78</c:v>
                </c:pt>
                <c:pt idx="32">
                  <c:v>80</c:v>
                </c:pt>
                <c:pt idx="33">
                  <c:v>&gt; 80</c:v>
                </c:pt>
              </c:strCache>
            </c:strRef>
          </c:cat>
          <c:val>
            <c:numRef>
              <c:f>Grafiken!$D$72:$D$105</c:f>
              <c:numCache>
                <c:formatCode>0.00</c:formatCode>
                <c:ptCount val="34"/>
                <c:pt idx="0">
                  <c:v>2.1</c:v>
                </c:pt>
                <c:pt idx="1">
                  <c:v>2.8</c:v>
                </c:pt>
                <c:pt idx="2">
                  <c:v>3.25</c:v>
                </c:pt>
                <c:pt idx="3">
                  <c:v>3.6</c:v>
                </c:pt>
                <c:pt idx="4">
                  <c:v>4.4000000000000004</c:v>
                </c:pt>
                <c:pt idx="5">
                  <c:v>7</c:v>
                </c:pt>
                <c:pt idx="6">
                  <c:v>10.8</c:v>
                </c:pt>
                <c:pt idx="7">
                  <c:v>9.8000000000000007</c:v>
                </c:pt>
                <c:pt idx="8">
                  <c:v>12</c:v>
                </c:pt>
                <c:pt idx="9">
                  <c:v>7.6</c:v>
                </c:pt>
                <c:pt idx="10">
                  <c:v>16.5</c:v>
                </c:pt>
                <c:pt idx="11">
                  <c:v>18.75</c:v>
                </c:pt>
                <c:pt idx="12">
                  <c:v>26.6</c:v>
                </c:pt>
                <c:pt idx="13">
                  <c:v>19.2</c:v>
                </c:pt>
                <c:pt idx="14">
                  <c:v>28.8</c:v>
                </c:pt>
                <c:pt idx="15">
                  <c:v>22</c:v>
                </c:pt>
                <c:pt idx="16">
                  <c:v>30.8</c:v>
                </c:pt>
                <c:pt idx="17">
                  <c:v>14.4</c:v>
                </c:pt>
                <c:pt idx="18">
                  <c:v>26</c:v>
                </c:pt>
                <c:pt idx="19">
                  <c:v>19.95</c:v>
                </c:pt>
                <c:pt idx="20">
                  <c:v>18.600000000000001</c:v>
                </c:pt>
                <c:pt idx="21">
                  <c:v>16.75</c:v>
                </c:pt>
                <c:pt idx="22">
                  <c:v>7.2</c:v>
                </c:pt>
                <c:pt idx="23">
                  <c:v>7.7</c:v>
                </c:pt>
                <c:pt idx="24">
                  <c:v>0</c:v>
                </c:pt>
                <c:pt idx="25">
                  <c:v>8.8000000000000007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48096"/>
        <c:axId val="88550016"/>
      </c:lineChart>
      <c:catAx>
        <c:axId val="8854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BHD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88550016"/>
        <c:crosses val="autoZero"/>
        <c:auto val="1"/>
        <c:lblAlgn val="ctr"/>
        <c:lblOffset val="100"/>
        <c:noMultiLvlLbl val="0"/>
      </c:catAx>
      <c:valAx>
        <c:axId val="88550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m3</a:t>
                </a:r>
              </a:p>
            </c:rich>
          </c:tx>
          <c:layout>
            <c:manualLayout>
              <c:xMode val="edge"/>
              <c:yMode val="edge"/>
              <c:x val="3.0555627605372858E-2"/>
              <c:y val="0.4113559750814280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885480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CH"/>
              <a:t>Veränderung der Stammzahl 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CH"/>
              <a:t>pro BHD-Klasse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Grafiken!$B$33</c:f>
              <c:strCache>
                <c:ptCount val="1"/>
                <c:pt idx="0">
                  <c:v>2009</c:v>
                </c:pt>
              </c:strCache>
            </c:strRef>
          </c:tx>
          <c:marker>
            <c:symbol val="none"/>
          </c:marker>
          <c:cat>
            <c:strRef>
              <c:f>Grafiken!$A$34:$A$67</c:f>
              <c:strCache>
                <c:ptCount val="34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  <c:pt idx="11">
                  <c:v>38</c:v>
                </c:pt>
                <c:pt idx="12">
                  <c:v>40</c:v>
                </c:pt>
                <c:pt idx="13">
                  <c:v>42</c:v>
                </c:pt>
                <c:pt idx="14">
                  <c:v>44</c:v>
                </c:pt>
                <c:pt idx="15">
                  <c:v>46</c:v>
                </c:pt>
                <c:pt idx="16">
                  <c:v>48</c:v>
                </c:pt>
                <c:pt idx="17">
                  <c:v>50</c:v>
                </c:pt>
                <c:pt idx="18">
                  <c:v>52</c:v>
                </c:pt>
                <c:pt idx="19">
                  <c:v>54</c:v>
                </c:pt>
                <c:pt idx="20">
                  <c:v>56</c:v>
                </c:pt>
                <c:pt idx="21">
                  <c:v>58</c:v>
                </c:pt>
                <c:pt idx="22">
                  <c:v>60</c:v>
                </c:pt>
                <c:pt idx="23">
                  <c:v>62</c:v>
                </c:pt>
                <c:pt idx="24">
                  <c:v>64</c:v>
                </c:pt>
                <c:pt idx="25">
                  <c:v>66</c:v>
                </c:pt>
                <c:pt idx="26">
                  <c:v>68</c:v>
                </c:pt>
                <c:pt idx="27">
                  <c:v>70</c:v>
                </c:pt>
                <c:pt idx="28">
                  <c:v>72</c:v>
                </c:pt>
                <c:pt idx="29">
                  <c:v>74</c:v>
                </c:pt>
                <c:pt idx="30">
                  <c:v>76</c:v>
                </c:pt>
                <c:pt idx="31">
                  <c:v>78</c:v>
                </c:pt>
                <c:pt idx="32">
                  <c:v>80</c:v>
                </c:pt>
                <c:pt idx="33">
                  <c:v>&gt; 80</c:v>
                </c:pt>
              </c:strCache>
            </c:strRef>
          </c:cat>
          <c:val>
            <c:numRef>
              <c:f>Grafiken!$B$34:$B$67</c:f>
              <c:numCache>
                <c:formatCode>General</c:formatCode>
                <c:ptCount val="34"/>
                <c:pt idx="0">
                  <c:v>41</c:v>
                </c:pt>
                <c:pt idx="1">
                  <c:v>32</c:v>
                </c:pt>
                <c:pt idx="2">
                  <c:v>40</c:v>
                </c:pt>
                <c:pt idx="3">
                  <c:v>37</c:v>
                </c:pt>
                <c:pt idx="4">
                  <c:v>25</c:v>
                </c:pt>
                <c:pt idx="5">
                  <c:v>30</c:v>
                </c:pt>
                <c:pt idx="6">
                  <c:v>20</c:v>
                </c:pt>
                <c:pt idx="7">
                  <c:v>33</c:v>
                </c:pt>
                <c:pt idx="8">
                  <c:v>27</c:v>
                </c:pt>
                <c:pt idx="9">
                  <c:v>24</c:v>
                </c:pt>
                <c:pt idx="10">
                  <c:v>32</c:v>
                </c:pt>
                <c:pt idx="11">
                  <c:v>30</c:v>
                </c:pt>
                <c:pt idx="12">
                  <c:v>30</c:v>
                </c:pt>
                <c:pt idx="13">
                  <c:v>26</c:v>
                </c:pt>
                <c:pt idx="14">
                  <c:v>29</c:v>
                </c:pt>
                <c:pt idx="15">
                  <c:v>24</c:v>
                </c:pt>
                <c:pt idx="16">
                  <c:v>17</c:v>
                </c:pt>
                <c:pt idx="17">
                  <c:v>17</c:v>
                </c:pt>
                <c:pt idx="18">
                  <c:v>15</c:v>
                </c:pt>
                <c:pt idx="19">
                  <c:v>15</c:v>
                </c:pt>
                <c:pt idx="20">
                  <c:v>7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  <c:pt idx="26">
                  <c:v>4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Grafiken!$C$33</c:f>
              <c:strCache>
                <c:ptCount val="1"/>
                <c:pt idx="0">
                  <c:v>2011</c:v>
                </c:pt>
              </c:strCache>
            </c:strRef>
          </c:tx>
          <c:marker>
            <c:symbol val="none"/>
          </c:marker>
          <c:cat>
            <c:strRef>
              <c:f>Grafiken!$A$34:$A$67</c:f>
              <c:strCache>
                <c:ptCount val="34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  <c:pt idx="11">
                  <c:v>38</c:v>
                </c:pt>
                <c:pt idx="12">
                  <c:v>40</c:v>
                </c:pt>
                <c:pt idx="13">
                  <c:v>42</c:v>
                </c:pt>
                <c:pt idx="14">
                  <c:v>44</c:v>
                </c:pt>
                <c:pt idx="15">
                  <c:v>46</c:v>
                </c:pt>
                <c:pt idx="16">
                  <c:v>48</c:v>
                </c:pt>
                <c:pt idx="17">
                  <c:v>50</c:v>
                </c:pt>
                <c:pt idx="18">
                  <c:v>52</c:v>
                </c:pt>
                <c:pt idx="19">
                  <c:v>54</c:v>
                </c:pt>
                <c:pt idx="20">
                  <c:v>56</c:v>
                </c:pt>
                <c:pt idx="21">
                  <c:v>58</c:v>
                </c:pt>
                <c:pt idx="22">
                  <c:v>60</c:v>
                </c:pt>
                <c:pt idx="23">
                  <c:v>62</c:v>
                </c:pt>
                <c:pt idx="24">
                  <c:v>64</c:v>
                </c:pt>
                <c:pt idx="25">
                  <c:v>66</c:v>
                </c:pt>
                <c:pt idx="26">
                  <c:v>68</c:v>
                </c:pt>
                <c:pt idx="27">
                  <c:v>70</c:v>
                </c:pt>
                <c:pt idx="28">
                  <c:v>72</c:v>
                </c:pt>
                <c:pt idx="29">
                  <c:v>74</c:v>
                </c:pt>
                <c:pt idx="30">
                  <c:v>76</c:v>
                </c:pt>
                <c:pt idx="31">
                  <c:v>78</c:v>
                </c:pt>
                <c:pt idx="32">
                  <c:v>80</c:v>
                </c:pt>
                <c:pt idx="33">
                  <c:v>&gt; 80</c:v>
                </c:pt>
              </c:strCache>
            </c:strRef>
          </c:cat>
          <c:val>
            <c:numRef>
              <c:f>Grafiken!$C$34:$C$59</c:f>
              <c:numCache>
                <c:formatCode>General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13.5</c:v>
                </c:pt>
                <c:pt idx="3">
                  <c:v>13.5</c:v>
                </c:pt>
                <c:pt idx="4">
                  <c:v>16</c:v>
                </c:pt>
                <c:pt idx="5">
                  <c:v>16</c:v>
                </c:pt>
                <c:pt idx="6">
                  <c:v>16.5</c:v>
                </c:pt>
                <c:pt idx="7">
                  <c:v>16.5</c:v>
                </c:pt>
                <c:pt idx="8">
                  <c:v>9.5</c:v>
                </c:pt>
                <c:pt idx="9">
                  <c:v>9.5</c:v>
                </c:pt>
                <c:pt idx="10">
                  <c:v>17.5</c:v>
                </c:pt>
                <c:pt idx="11">
                  <c:v>17.5</c:v>
                </c:pt>
                <c:pt idx="12">
                  <c:v>13</c:v>
                </c:pt>
                <c:pt idx="13">
                  <c:v>13</c:v>
                </c:pt>
                <c:pt idx="14">
                  <c:v>9.5</c:v>
                </c:pt>
                <c:pt idx="15">
                  <c:v>9.5</c:v>
                </c:pt>
                <c:pt idx="16">
                  <c:v>12.5</c:v>
                </c:pt>
                <c:pt idx="17">
                  <c:v>12.5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0.5</c:v>
                </c:pt>
                <c:pt idx="25">
                  <c:v>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Grafiken!$D$33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cat>
            <c:strRef>
              <c:f>Grafiken!$A$34:$A$67</c:f>
              <c:strCache>
                <c:ptCount val="34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  <c:pt idx="11">
                  <c:v>38</c:v>
                </c:pt>
                <c:pt idx="12">
                  <c:v>40</c:v>
                </c:pt>
                <c:pt idx="13">
                  <c:v>42</c:v>
                </c:pt>
                <c:pt idx="14">
                  <c:v>44</c:v>
                </c:pt>
                <c:pt idx="15">
                  <c:v>46</c:v>
                </c:pt>
                <c:pt idx="16">
                  <c:v>48</c:v>
                </c:pt>
                <c:pt idx="17">
                  <c:v>50</c:v>
                </c:pt>
                <c:pt idx="18">
                  <c:v>52</c:v>
                </c:pt>
                <c:pt idx="19">
                  <c:v>54</c:v>
                </c:pt>
                <c:pt idx="20">
                  <c:v>56</c:v>
                </c:pt>
                <c:pt idx="21">
                  <c:v>58</c:v>
                </c:pt>
                <c:pt idx="22">
                  <c:v>60</c:v>
                </c:pt>
                <c:pt idx="23">
                  <c:v>62</c:v>
                </c:pt>
                <c:pt idx="24">
                  <c:v>64</c:v>
                </c:pt>
                <c:pt idx="25">
                  <c:v>66</c:v>
                </c:pt>
                <c:pt idx="26">
                  <c:v>68</c:v>
                </c:pt>
                <c:pt idx="27">
                  <c:v>70</c:v>
                </c:pt>
                <c:pt idx="28">
                  <c:v>72</c:v>
                </c:pt>
                <c:pt idx="29">
                  <c:v>74</c:v>
                </c:pt>
                <c:pt idx="30">
                  <c:v>76</c:v>
                </c:pt>
                <c:pt idx="31">
                  <c:v>78</c:v>
                </c:pt>
                <c:pt idx="32">
                  <c:v>80</c:v>
                </c:pt>
                <c:pt idx="33">
                  <c:v>&gt; 80</c:v>
                </c:pt>
              </c:strCache>
            </c:strRef>
          </c:cat>
          <c:val>
            <c:numRef>
              <c:f>Grafiken!$D$34:$D$67</c:f>
              <c:numCache>
                <c:formatCode>General</c:formatCode>
                <c:ptCount val="34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14</c:v>
                </c:pt>
                <c:pt idx="6">
                  <c:v>18</c:v>
                </c:pt>
                <c:pt idx="7">
                  <c:v>14</c:v>
                </c:pt>
                <c:pt idx="8">
                  <c:v>15</c:v>
                </c:pt>
                <c:pt idx="9">
                  <c:v>8</c:v>
                </c:pt>
                <c:pt idx="10">
                  <c:v>15</c:v>
                </c:pt>
                <c:pt idx="11">
                  <c:v>15</c:v>
                </c:pt>
                <c:pt idx="12">
                  <c:v>19</c:v>
                </c:pt>
                <c:pt idx="13">
                  <c:v>12</c:v>
                </c:pt>
                <c:pt idx="14">
                  <c:v>16</c:v>
                </c:pt>
                <c:pt idx="15">
                  <c:v>11</c:v>
                </c:pt>
                <c:pt idx="16">
                  <c:v>14</c:v>
                </c:pt>
                <c:pt idx="17">
                  <c:v>6</c:v>
                </c:pt>
                <c:pt idx="18">
                  <c:v>10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13024"/>
        <c:axId val="88914944"/>
      </c:lineChart>
      <c:catAx>
        <c:axId val="889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BHD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88914944"/>
        <c:crosses val="autoZero"/>
        <c:auto val="1"/>
        <c:lblAlgn val="ctr"/>
        <c:lblOffset val="100"/>
        <c:noMultiLvlLbl val="0"/>
      </c:catAx>
      <c:valAx>
        <c:axId val="88914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Anzahl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889130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0</xdr:row>
      <xdr:rowOff>47625</xdr:rowOff>
    </xdr:from>
    <xdr:to>
      <xdr:col>11</xdr:col>
      <xdr:colOff>571500</xdr:colOff>
      <xdr:row>12</xdr:row>
      <xdr:rowOff>123825</xdr:rowOff>
    </xdr:to>
    <xdr:graphicFrame macro="">
      <xdr:nvGraphicFramePr>
        <xdr:cNvPr id="2069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133350</xdr:colOff>
      <xdr:row>14</xdr:row>
      <xdr:rowOff>104775</xdr:rowOff>
    </xdr:from>
    <xdr:to>
      <xdr:col>9</xdr:col>
      <xdr:colOff>0</xdr:colOff>
      <xdr:row>27</xdr:row>
      <xdr:rowOff>76200</xdr:rowOff>
    </xdr:to>
    <xdr:graphicFrame macro="">
      <xdr:nvGraphicFramePr>
        <xdr:cNvPr id="2070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142875</xdr:colOff>
      <xdr:row>30</xdr:row>
      <xdr:rowOff>9525</xdr:rowOff>
    </xdr:from>
    <xdr:to>
      <xdr:col>9</xdr:col>
      <xdr:colOff>0</xdr:colOff>
      <xdr:row>45</xdr:row>
      <xdr:rowOff>28575</xdr:rowOff>
    </xdr:to>
    <xdr:graphicFrame macro="">
      <xdr:nvGraphicFramePr>
        <xdr:cNvPr id="2071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69</xdr:row>
      <xdr:rowOff>0</xdr:rowOff>
    </xdr:from>
    <xdr:to>
      <xdr:col>10</xdr:col>
      <xdr:colOff>714375</xdr:colOff>
      <xdr:row>86</xdr:row>
      <xdr:rowOff>76200</xdr:rowOff>
    </xdr:to>
    <xdr:graphicFrame macro="">
      <xdr:nvGraphicFramePr>
        <xdr:cNvPr id="2072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371475</xdr:colOff>
      <xdr:row>0</xdr:row>
      <xdr:rowOff>76200</xdr:rowOff>
    </xdr:from>
    <xdr:to>
      <xdr:col>18</xdr:col>
      <xdr:colOff>228600</xdr:colOff>
      <xdr:row>14</xdr:row>
      <xdr:rowOff>95250</xdr:rowOff>
    </xdr:to>
    <xdr:graphicFrame macro="">
      <xdr:nvGraphicFramePr>
        <xdr:cNvPr id="2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Normal="100" workbookViewId="0">
      <selection activeCell="V21" sqref="V21"/>
    </sheetView>
  </sheetViews>
  <sheetFormatPr baseColWidth="10" defaultRowHeight="14.25"/>
  <cols>
    <col min="1" max="1" width="4.75" customWidth="1"/>
    <col min="2" max="2" width="5.375" customWidth="1"/>
    <col min="3" max="3" width="4.75" customWidth="1"/>
    <col min="4" max="4" width="7.375" customWidth="1"/>
    <col min="5" max="5" width="4.75" customWidth="1"/>
    <col min="6" max="6" width="7.375" customWidth="1"/>
    <col min="7" max="7" width="4.75" customWidth="1"/>
    <col min="8" max="8" width="6.625" customWidth="1"/>
    <col min="9" max="9" width="4.75" customWidth="1"/>
    <col min="10" max="10" width="7.75" customWidth="1"/>
    <col min="11" max="11" width="4.75" customWidth="1"/>
    <col min="12" max="12" width="5.5" customWidth="1"/>
    <col min="13" max="13" width="4.75" customWidth="1"/>
    <col min="14" max="15" width="5.5" customWidth="1"/>
    <col min="16" max="16" width="8.75" customWidth="1"/>
  </cols>
  <sheetData>
    <row r="1" spans="1:16" ht="15">
      <c r="A1" t="s">
        <v>0</v>
      </c>
      <c r="D1" s="11" t="s">
        <v>25</v>
      </c>
      <c r="H1" t="s">
        <v>1</v>
      </c>
      <c r="K1" t="s">
        <v>21</v>
      </c>
    </row>
    <row r="2" spans="1:16" ht="15">
      <c r="A2" s="9" t="s">
        <v>22</v>
      </c>
      <c r="B2" s="9"/>
      <c r="C2" s="9"/>
      <c r="D2" s="13" t="s">
        <v>23</v>
      </c>
      <c r="E2" s="9"/>
      <c r="F2" s="9"/>
      <c r="G2" s="9"/>
      <c r="H2" s="9" t="s">
        <v>24</v>
      </c>
      <c r="I2" s="9"/>
      <c r="J2" s="9"/>
      <c r="K2" s="31">
        <v>42286</v>
      </c>
      <c r="L2" s="31"/>
      <c r="M2" s="9"/>
      <c r="N2" s="9"/>
      <c r="O2" s="9"/>
      <c r="P2" s="9"/>
    </row>
    <row r="4" spans="1:16">
      <c r="A4" s="4" t="s">
        <v>2</v>
      </c>
      <c r="B4" s="4" t="s">
        <v>3</v>
      </c>
      <c r="C4" s="3" t="s">
        <v>9</v>
      </c>
      <c r="D4" s="3"/>
      <c r="E4" s="3" t="s">
        <v>10</v>
      </c>
      <c r="F4" s="3"/>
      <c r="G4" s="3" t="s">
        <v>12</v>
      </c>
      <c r="H4" s="3"/>
      <c r="I4" s="3" t="s">
        <v>11</v>
      </c>
      <c r="J4" s="3"/>
      <c r="K4" s="3" t="s">
        <v>13</v>
      </c>
      <c r="L4" s="3"/>
      <c r="M4" s="3" t="s">
        <v>15</v>
      </c>
      <c r="N4" s="3"/>
      <c r="O4" s="4" t="s">
        <v>4</v>
      </c>
      <c r="P4" s="4" t="s">
        <v>5</v>
      </c>
    </row>
    <row r="5" spans="1:16">
      <c r="A5" s="5" t="s">
        <v>6</v>
      </c>
      <c r="B5" s="5">
        <v>2</v>
      </c>
      <c r="C5" s="1" t="s">
        <v>7</v>
      </c>
      <c r="D5" s="1" t="s">
        <v>5</v>
      </c>
      <c r="E5" s="1" t="s">
        <v>8</v>
      </c>
      <c r="F5" s="1" t="s">
        <v>5</v>
      </c>
      <c r="G5" s="1" t="s">
        <v>8</v>
      </c>
      <c r="H5" s="1" t="s">
        <v>5</v>
      </c>
      <c r="I5" s="1" t="s">
        <v>8</v>
      </c>
      <c r="J5" s="1" t="s">
        <v>5</v>
      </c>
      <c r="K5" s="1" t="s">
        <v>8</v>
      </c>
      <c r="L5" s="1" t="s">
        <v>5</v>
      </c>
      <c r="M5" s="1" t="s">
        <v>8</v>
      </c>
      <c r="N5" s="1" t="s">
        <v>5</v>
      </c>
      <c r="O5" s="5" t="s">
        <v>14</v>
      </c>
      <c r="P5" s="5" t="s">
        <v>14</v>
      </c>
    </row>
    <row r="6" spans="1:16">
      <c r="A6" s="5">
        <v>12</v>
      </c>
      <c r="B6" s="14">
        <v>0.05</v>
      </c>
      <c r="C6" s="17"/>
      <c r="D6" s="15">
        <f>C6*B6</f>
        <v>0</v>
      </c>
      <c r="E6" s="1"/>
      <c r="F6" s="15">
        <f>E6*B6</f>
        <v>0</v>
      </c>
      <c r="G6" s="1"/>
      <c r="H6" s="15">
        <f>G6*B6</f>
        <v>0</v>
      </c>
      <c r="I6" s="1"/>
      <c r="J6" s="15">
        <f>I6*B6</f>
        <v>0</v>
      </c>
      <c r="K6" s="1"/>
      <c r="L6" s="15">
        <f>K6*B6</f>
        <v>0</v>
      </c>
      <c r="M6" s="1"/>
      <c r="N6" s="15">
        <f>M6*B6</f>
        <v>0</v>
      </c>
      <c r="O6" s="5">
        <f>M6+K6+I6+G6+E6+C6</f>
        <v>0</v>
      </c>
      <c r="P6" s="16">
        <f>N6+L6+J6+H6+F6+D6</f>
        <v>0</v>
      </c>
    </row>
    <row r="7" spans="1:16">
      <c r="A7" s="5">
        <v>14</v>
      </c>
      <c r="B7" s="14">
        <v>0.1</v>
      </c>
      <c r="C7" s="17"/>
      <c r="D7" s="15">
        <f>C7*B7</f>
        <v>0</v>
      </c>
      <c r="E7" s="1"/>
      <c r="F7" s="15">
        <f>E7*B7</f>
        <v>0</v>
      </c>
      <c r="G7" s="1"/>
      <c r="H7" s="15">
        <f>G7*B7</f>
        <v>0</v>
      </c>
      <c r="I7" s="1"/>
      <c r="J7" s="15">
        <f>I7*B7</f>
        <v>0</v>
      </c>
      <c r="K7" s="1"/>
      <c r="L7" s="15">
        <f>K7*B7</f>
        <v>0</v>
      </c>
      <c r="M7" s="1"/>
      <c r="N7" s="15">
        <f>M7*B7</f>
        <v>0</v>
      </c>
      <c r="O7" s="5">
        <f>M7+K7+I7+G7+E7+C7</f>
        <v>0</v>
      </c>
      <c r="P7" s="16">
        <f>N7+L7+J7+H7+F7+D7</f>
        <v>0</v>
      </c>
    </row>
    <row r="8" spans="1:16">
      <c r="A8" s="1">
        <v>16</v>
      </c>
      <c r="B8" s="6">
        <v>0.15</v>
      </c>
      <c r="C8" s="17">
        <v>0</v>
      </c>
      <c r="D8" s="7">
        <f>C8*B8</f>
        <v>0</v>
      </c>
      <c r="E8" s="2">
        <v>12</v>
      </c>
      <c r="F8" s="7">
        <f>E8*B8</f>
        <v>1.7999999999999998</v>
      </c>
      <c r="G8" s="2"/>
      <c r="H8" s="7">
        <f>G8*B8</f>
        <v>0</v>
      </c>
      <c r="I8" s="2">
        <v>2</v>
      </c>
      <c r="J8" s="7">
        <f>I8*B8</f>
        <v>0.3</v>
      </c>
      <c r="K8" s="2"/>
      <c r="L8" s="7">
        <f>K8*B8</f>
        <v>0</v>
      </c>
      <c r="M8" s="2"/>
      <c r="N8" s="7">
        <f>M8*B8</f>
        <v>0</v>
      </c>
      <c r="O8" s="2">
        <f>SUM(M8+K8+I8+G8+E8+C8)</f>
        <v>14</v>
      </c>
      <c r="P8" s="7">
        <f>N8+L8+J8+H8+F8+D8</f>
        <v>2.0999999999999996</v>
      </c>
    </row>
    <row r="9" spans="1:16">
      <c r="A9" s="1">
        <v>18</v>
      </c>
      <c r="B9" s="6">
        <v>0.2</v>
      </c>
      <c r="C9" s="17">
        <v>1</v>
      </c>
      <c r="D9" s="7">
        <f t="shared" ref="D9:D45" si="0">C9*B9</f>
        <v>0.2</v>
      </c>
      <c r="E9" s="2">
        <v>9</v>
      </c>
      <c r="F9" s="7">
        <f t="shared" ref="F9:F45" si="1">E9*B9</f>
        <v>1.8</v>
      </c>
      <c r="G9" s="2"/>
      <c r="H9" s="7">
        <f t="shared" ref="H9:H45" si="2">G9*B9</f>
        <v>0</v>
      </c>
      <c r="I9" s="2">
        <v>4</v>
      </c>
      <c r="J9" s="7">
        <f t="shared" ref="J9:J45" si="3">I9*B9</f>
        <v>0.8</v>
      </c>
      <c r="K9" s="2"/>
      <c r="L9" s="7">
        <f t="shared" ref="L9:L45" si="4">K9*B9</f>
        <v>0</v>
      </c>
      <c r="M9" s="2"/>
      <c r="N9" s="7">
        <f t="shared" ref="N9:N45" si="5">M9*B9</f>
        <v>0</v>
      </c>
      <c r="O9" s="2">
        <f t="shared" ref="O9:O46" si="6">SUM(M9+K9+I9+G9+E9+C9)</f>
        <v>14</v>
      </c>
      <c r="P9" s="7">
        <f t="shared" ref="P9:P46" si="7">N9+L9+J9+H9+F9+D9</f>
        <v>2.8000000000000003</v>
      </c>
    </row>
    <row r="10" spans="1:16">
      <c r="A10" s="1">
        <v>20</v>
      </c>
      <c r="B10" s="6">
        <v>0.25</v>
      </c>
      <c r="C10" s="17">
        <v>1</v>
      </c>
      <c r="D10" s="7">
        <f t="shared" si="0"/>
        <v>0.25</v>
      </c>
      <c r="E10" s="2">
        <v>9</v>
      </c>
      <c r="F10" s="7">
        <f t="shared" si="1"/>
        <v>2.25</v>
      </c>
      <c r="G10" s="2"/>
      <c r="H10" s="7">
        <f t="shared" si="2"/>
        <v>0</v>
      </c>
      <c r="I10" s="2">
        <v>3</v>
      </c>
      <c r="J10" s="7">
        <f t="shared" si="3"/>
        <v>0.75</v>
      </c>
      <c r="K10" s="2"/>
      <c r="L10" s="7">
        <f t="shared" si="4"/>
        <v>0</v>
      </c>
      <c r="M10" s="2"/>
      <c r="N10" s="7">
        <f t="shared" si="5"/>
        <v>0</v>
      </c>
      <c r="O10" s="2">
        <f t="shared" si="6"/>
        <v>13</v>
      </c>
      <c r="P10" s="7">
        <f t="shared" si="7"/>
        <v>3.25</v>
      </c>
    </row>
    <row r="11" spans="1:16">
      <c r="A11" s="1">
        <v>22</v>
      </c>
      <c r="B11" s="6">
        <v>0.3</v>
      </c>
      <c r="C11" s="17">
        <v>1</v>
      </c>
      <c r="D11" s="7">
        <f t="shared" si="0"/>
        <v>0.3</v>
      </c>
      <c r="E11" s="2">
        <v>7</v>
      </c>
      <c r="F11" s="7">
        <f t="shared" si="1"/>
        <v>2.1</v>
      </c>
      <c r="G11" s="2"/>
      <c r="H11" s="7">
        <f t="shared" si="2"/>
        <v>0</v>
      </c>
      <c r="I11" s="2">
        <v>4</v>
      </c>
      <c r="J11" s="7">
        <f t="shared" si="3"/>
        <v>1.2</v>
      </c>
      <c r="K11" s="2"/>
      <c r="L11" s="7">
        <f t="shared" si="4"/>
        <v>0</v>
      </c>
      <c r="M11" s="2"/>
      <c r="N11" s="7">
        <f t="shared" si="5"/>
        <v>0</v>
      </c>
      <c r="O11" s="2">
        <f t="shared" si="6"/>
        <v>12</v>
      </c>
      <c r="P11" s="7">
        <f t="shared" si="7"/>
        <v>3.5999999999999996</v>
      </c>
    </row>
    <row r="12" spans="1:16">
      <c r="A12" s="1">
        <v>24</v>
      </c>
      <c r="B12" s="6">
        <v>0.4</v>
      </c>
      <c r="C12" s="17">
        <v>2</v>
      </c>
      <c r="D12" s="7">
        <f t="shared" si="0"/>
        <v>0.8</v>
      </c>
      <c r="E12" s="2">
        <v>3</v>
      </c>
      <c r="F12" s="7">
        <f t="shared" si="1"/>
        <v>1.2000000000000002</v>
      </c>
      <c r="G12" s="2"/>
      <c r="H12" s="7">
        <f t="shared" si="2"/>
        <v>0</v>
      </c>
      <c r="I12" s="2">
        <v>6</v>
      </c>
      <c r="J12" s="7">
        <f t="shared" si="3"/>
        <v>2.4000000000000004</v>
      </c>
      <c r="K12" s="2"/>
      <c r="L12" s="7">
        <f t="shared" si="4"/>
        <v>0</v>
      </c>
      <c r="M12" s="2"/>
      <c r="N12" s="7">
        <f t="shared" si="5"/>
        <v>0</v>
      </c>
      <c r="O12" s="2">
        <f t="shared" si="6"/>
        <v>11</v>
      </c>
      <c r="P12" s="7">
        <f t="shared" si="7"/>
        <v>4.4000000000000004</v>
      </c>
    </row>
    <row r="13" spans="1:16">
      <c r="A13" s="1">
        <v>26</v>
      </c>
      <c r="B13" s="6">
        <v>0.5</v>
      </c>
      <c r="C13" s="17">
        <v>0</v>
      </c>
      <c r="D13" s="7">
        <f t="shared" si="0"/>
        <v>0</v>
      </c>
      <c r="E13" s="2">
        <v>6</v>
      </c>
      <c r="F13" s="7">
        <f t="shared" si="1"/>
        <v>3</v>
      </c>
      <c r="G13" s="2"/>
      <c r="H13" s="7">
        <f t="shared" si="2"/>
        <v>0</v>
      </c>
      <c r="I13" s="2">
        <v>8</v>
      </c>
      <c r="J13" s="7">
        <f t="shared" si="3"/>
        <v>4</v>
      </c>
      <c r="K13" s="2"/>
      <c r="L13" s="7">
        <f t="shared" si="4"/>
        <v>0</v>
      </c>
      <c r="M13" s="2"/>
      <c r="N13" s="7">
        <f t="shared" si="5"/>
        <v>0</v>
      </c>
      <c r="O13" s="2">
        <f t="shared" si="6"/>
        <v>14</v>
      </c>
      <c r="P13" s="7">
        <f t="shared" si="7"/>
        <v>7</v>
      </c>
    </row>
    <row r="14" spans="1:16">
      <c r="A14" s="1">
        <v>28</v>
      </c>
      <c r="B14" s="6">
        <v>0.6</v>
      </c>
      <c r="C14" s="17">
        <v>0</v>
      </c>
      <c r="D14" s="7">
        <f t="shared" si="0"/>
        <v>0</v>
      </c>
      <c r="E14" s="2">
        <v>10</v>
      </c>
      <c r="F14" s="7">
        <f t="shared" si="1"/>
        <v>6</v>
      </c>
      <c r="G14" s="2"/>
      <c r="H14" s="7">
        <f t="shared" si="2"/>
        <v>0</v>
      </c>
      <c r="I14" s="2">
        <v>8</v>
      </c>
      <c r="J14" s="7">
        <f t="shared" si="3"/>
        <v>4.8</v>
      </c>
      <c r="K14" s="2"/>
      <c r="L14" s="7">
        <f t="shared" si="4"/>
        <v>0</v>
      </c>
      <c r="M14" s="2"/>
      <c r="N14" s="7">
        <f t="shared" si="5"/>
        <v>0</v>
      </c>
      <c r="O14" s="2">
        <f t="shared" si="6"/>
        <v>18</v>
      </c>
      <c r="P14" s="7">
        <f t="shared" si="7"/>
        <v>10.8</v>
      </c>
    </row>
    <row r="15" spans="1:16">
      <c r="A15" s="1">
        <v>30</v>
      </c>
      <c r="B15" s="6">
        <v>0.7</v>
      </c>
      <c r="C15" s="17">
        <v>1</v>
      </c>
      <c r="D15" s="7">
        <f t="shared" si="0"/>
        <v>0.7</v>
      </c>
      <c r="E15" s="2">
        <v>6</v>
      </c>
      <c r="F15" s="7">
        <f t="shared" si="1"/>
        <v>4.1999999999999993</v>
      </c>
      <c r="G15" s="2"/>
      <c r="H15" s="7">
        <f t="shared" si="2"/>
        <v>0</v>
      </c>
      <c r="I15" s="2">
        <v>7</v>
      </c>
      <c r="J15" s="7">
        <f t="shared" si="3"/>
        <v>4.8999999999999995</v>
      </c>
      <c r="K15" s="2"/>
      <c r="L15" s="7">
        <f t="shared" si="4"/>
        <v>0</v>
      </c>
      <c r="M15" s="2"/>
      <c r="N15" s="7">
        <f t="shared" si="5"/>
        <v>0</v>
      </c>
      <c r="O15" s="2">
        <f t="shared" si="6"/>
        <v>14</v>
      </c>
      <c r="P15" s="7">
        <f t="shared" si="7"/>
        <v>9.7999999999999972</v>
      </c>
    </row>
    <row r="16" spans="1:16">
      <c r="A16" s="1">
        <v>32</v>
      </c>
      <c r="B16" s="6">
        <v>0.8</v>
      </c>
      <c r="C16" s="17">
        <v>1</v>
      </c>
      <c r="D16" s="7">
        <f t="shared" si="0"/>
        <v>0.8</v>
      </c>
      <c r="E16" s="2">
        <v>5</v>
      </c>
      <c r="F16" s="7">
        <f t="shared" si="1"/>
        <v>4</v>
      </c>
      <c r="G16" s="2"/>
      <c r="H16" s="7">
        <f t="shared" si="2"/>
        <v>0</v>
      </c>
      <c r="I16" s="2">
        <v>9</v>
      </c>
      <c r="J16" s="7">
        <f t="shared" si="3"/>
        <v>7.2</v>
      </c>
      <c r="K16" s="2"/>
      <c r="L16" s="7">
        <f t="shared" si="4"/>
        <v>0</v>
      </c>
      <c r="M16" s="2"/>
      <c r="N16" s="7">
        <f t="shared" si="5"/>
        <v>0</v>
      </c>
      <c r="O16" s="2">
        <f t="shared" si="6"/>
        <v>15</v>
      </c>
      <c r="P16" s="7">
        <f t="shared" si="7"/>
        <v>12</v>
      </c>
    </row>
    <row r="17" spans="1:16">
      <c r="A17" s="1">
        <v>34</v>
      </c>
      <c r="B17" s="6">
        <v>0.95</v>
      </c>
      <c r="C17" s="17">
        <v>0</v>
      </c>
      <c r="D17" s="7">
        <f t="shared" si="0"/>
        <v>0</v>
      </c>
      <c r="E17" s="2">
        <v>3</v>
      </c>
      <c r="F17" s="7">
        <f t="shared" si="1"/>
        <v>2.8499999999999996</v>
      </c>
      <c r="G17" s="2"/>
      <c r="H17" s="7">
        <f t="shared" si="2"/>
        <v>0</v>
      </c>
      <c r="I17" s="2">
        <v>5</v>
      </c>
      <c r="J17" s="7">
        <f t="shared" si="3"/>
        <v>4.75</v>
      </c>
      <c r="K17" s="2"/>
      <c r="L17" s="7">
        <f t="shared" si="4"/>
        <v>0</v>
      </c>
      <c r="M17" s="2"/>
      <c r="N17" s="7">
        <f t="shared" si="5"/>
        <v>0</v>
      </c>
      <c r="O17" s="2">
        <f t="shared" si="6"/>
        <v>8</v>
      </c>
      <c r="P17" s="7">
        <f t="shared" si="7"/>
        <v>7.6</v>
      </c>
    </row>
    <row r="18" spans="1:16">
      <c r="A18" s="1">
        <v>36</v>
      </c>
      <c r="B18" s="6">
        <v>1.1000000000000001</v>
      </c>
      <c r="C18" s="17">
        <v>0</v>
      </c>
      <c r="D18" s="7">
        <f t="shared" si="0"/>
        <v>0</v>
      </c>
      <c r="E18" s="2">
        <v>6</v>
      </c>
      <c r="F18" s="7">
        <f t="shared" si="1"/>
        <v>6.6000000000000005</v>
      </c>
      <c r="G18" s="2"/>
      <c r="H18" s="7">
        <f t="shared" si="2"/>
        <v>0</v>
      </c>
      <c r="I18" s="2">
        <v>9</v>
      </c>
      <c r="J18" s="7">
        <f t="shared" si="3"/>
        <v>9.9</v>
      </c>
      <c r="K18" s="2"/>
      <c r="L18" s="7">
        <f t="shared" si="4"/>
        <v>0</v>
      </c>
      <c r="M18" s="2"/>
      <c r="N18" s="7">
        <f t="shared" si="5"/>
        <v>0</v>
      </c>
      <c r="O18" s="2">
        <f t="shared" si="6"/>
        <v>15</v>
      </c>
      <c r="P18" s="7">
        <f t="shared" si="7"/>
        <v>16.5</v>
      </c>
    </row>
    <row r="19" spans="1:16">
      <c r="A19" s="1">
        <v>38</v>
      </c>
      <c r="B19" s="6">
        <v>1.25</v>
      </c>
      <c r="C19" s="17">
        <v>1</v>
      </c>
      <c r="D19" s="7">
        <f t="shared" si="0"/>
        <v>1.25</v>
      </c>
      <c r="E19" s="2">
        <v>2</v>
      </c>
      <c r="F19" s="7">
        <f t="shared" si="1"/>
        <v>2.5</v>
      </c>
      <c r="G19" s="2"/>
      <c r="H19" s="7">
        <f t="shared" si="2"/>
        <v>0</v>
      </c>
      <c r="I19" s="2">
        <v>12</v>
      </c>
      <c r="J19" s="7">
        <f t="shared" si="3"/>
        <v>15</v>
      </c>
      <c r="K19" s="2"/>
      <c r="L19" s="7">
        <f t="shared" si="4"/>
        <v>0</v>
      </c>
      <c r="M19" s="2"/>
      <c r="N19" s="7">
        <f t="shared" si="5"/>
        <v>0</v>
      </c>
      <c r="O19" s="2">
        <f t="shared" si="6"/>
        <v>15</v>
      </c>
      <c r="P19" s="7">
        <f t="shared" si="7"/>
        <v>18.75</v>
      </c>
    </row>
    <row r="20" spans="1:16">
      <c r="A20" s="1">
        <v>40</v>
      </c>
      <c r="B20" s="6">
        <v>1.4</v>
      </c>
      <c r="C20" s="17">
        <v>0</v>
      </c>
      <c r="D20" s="7">
        <f t="shared" si="0"/>
        <v>0</v>
      </c>
      <c r="E20" s="2">
        <v>8</v>
      </c>
      <c r="F20" s="7">
        <f t="shared" si="1"/>
        <v>11.2</v>
      </c>
      <c r="G20" s="2"/>
      <c r="H20" s="7">
        <f t="shared" si="2"/>
        <v>0</v>
      </c>
      <c r="I20" s="2">
        <v>11</v>
      </c>
      <c r="J20" s="7">
        <f t="shared" si="3"/>
        <v>15.399999999999999</v>
      </c>
      <c r="K20" s="2"/>
      <c r="L20" s="7">
        <f t="shared" si="4"/>
        <v>0</v>
      </c>
      <c r="M20" s="2"/>
      <c r="N20" s="7">
        <f t="shared" si="5"/>
        <v>0</v>
      </c>
      <c r="O20" s="2">
        <f t="shared" si="6"/>
        <v>19</v>
      </c>
      <c r="P20" s="7">
        <f t="shared" si="7"/>
        <v>26.599999999999998</v>
      </c>
    </row>
    <row r="21" spans="1:16">
      <c r="A21" s="1">
        <v>42</v>
      </c>
      <c r="B21" s="6">
        <v>1.6</v>
      </c>
      <c r="C21" s="17">
        <v>2</v>
      </c>
      <c r="D21" s="7">
        <f t="shared" si="0"/>
        <v>3.2</v>
      </c>
      <c r="E21" s="2">
        <v>6</v>
      </c>
      <c r="F21" s="7">
        <f t="shared" si="1"/>
        <v>9.6000000000000014</v>
      </c>
      <c r="G21" s="2"/>
      <c r="H21" s="7">
        <f t="shared" si="2"/>
        <v>0</v>
      </c>
      <c r="I21" s="2">
        <v>4</v>
      </c>
      <c r="J21" s="7">
        <f t="shared" si="3"/>
        <v>6.4</v>
      </c>
      <c r="K21" s="2"/>
      <c r="L21" s="7">
        <f t="shared" si="4"/>
        <v>0</v>
      </c>
      <c r="M21" s="2"/>
      <c r="N21" s="7">
        <f t="shared" si="5"/>
        <v>0</v>
      </c>
      <c r="O21" s="2">
        <f t="shared" si="6"/>
        <v>12</v>
      </c>
      <c r="P21" s="7">
        <f t="shared" si="7"/>
        <v>19.2</v>
      </c>
    </row>
    <row r="22" spans="1:16">
      <c r="A22" s="1">
        <v>44</v>
      </c>
      <c r="B22" s="6">
        <v>1.8</v>
      </c>
      <c r="C22" s="17">
        <v>2</v>
      </c>
      <c r="D22" s="7">
        <f t="shared" si="0"/>
        <v>3.6</v>
      </c>
      <c r="E22" s="2">
        <v>3</v>
      </c>
      <c r="F22" s="7">
        <f t="shared" si="1"/>
        <v>5.4</v>
      </c>
      <c r="G22" s="2"/>
      <c r="H22" s="7">
        <f t="shared" si="2"/>
        <v>0</v>
      </c>
      <c r="I22" s="2">
        <v>11</v>
      </c>
      <c r="J22" s="7">
        <f t="shared" si="3"/>
        <v>19.8</v>
      </c>
      <c r="K22" s="2"/>
      <c r="L22" s="7">
        <f t="shared" si="4"/>
        <v>0</v>
      </c>
      <c r="M22" s="2"/>
      <c r="N22" s="7">
        <f t="shared" si="5"/>
        <v>0</v>
      </c>
      <c r="O22" s="2">
        <f t="shared" si="6"/>
        <v>16</v>
      </c>
      <c r="P22" s="7">
        <f t="shared" si="7"/>
        <v>28.800000000000004</v>
      </c>
    </row>
    <row r="23" spans="1:16">
      <c r="A23" s="1">
        <v>46</v>
      </c>
      <c r="B23" s="6">
        <v>2</v>
      </c>
      <c r="C23" s="17">
        <v>0</v>
      </c>
      <c r="D23" s="7">
        <f t="shared" si="0"/>
        <v>0</v>
      </c>
      <c r="E23" s="2">
        <v>7</v>
      </c>
      <c r="F23" s="7">
        <f t="shared" si="1"/>
        <v>14</v>
      </c>
      <c r="G23" s="2"/>
      <c r="H23" s="7">
        <f t="shared" si="2"/>
        <v>0</v>
      </c>
      <c r="I23" s="2">
        <v>4</v>
      </c>
      <c r="J23" s="7">
        <f t="shared" si="3"/>
        <v>8</v>
      </c>
      <c r="K23" s="2"/>
      <c r="L23" s="7">
        <f t="shared" si="4"/>
        <v>0</v>
      </c>
      <c r="M23" s="2"/>
      <c r="N23" s="7">
        <f t="shared" si="5"/>
        <v>0</v>
      </c>
      <c r="O23" s="2">
        <f t="shared" si="6"/>
        <v>11</v>
      </c>
      <c r="P23" s="7">
        <f t="shared" si="7"/>
        <v>22</v>
      </c>
    </row>
    <row r="24" spans="1:16">
      <c r="A24" s="1">
        <v>48</v>
      </c>
      <c r="B24" s="6">
        <v>2.2000000000000002</v>
      </c>
      <c r="C24" s="17">
        <v>0</v>
      </c>
      <c r="D24" s="7">
        <f t="shared" si="0"/>
        <v>0</v>
      </c>
      <c r="E24" s="2">
        <v>5</v>
      </c>
      <c r="F24" s="7">
        <f t="shared" si="1"/>
        <v>11</v>
      </c>
      <c r="G24" s="2"/>
      <c r="H24" s="7">
        <f t="shared" si="2"/>
        <v>0</v>
      </c>
      <c r="I24" s="2">
        <v>9</v>
      </c>
      <c r="J24" s="7">
        <f t="shared" si="3"/>
        <v>19.8</v>
      </c>
      <c r="K24" s="2"/>
      <c r="L24" s="7">
        <f t="shared" si="4"/>
        <v>0</v>
      </c>
      <c r="M24" s="2"/>
      <c r="N24" s="7">
        <f t="shared" si="5"/>
        <v>0</v>
      </c>
      <c r="O24" s="2">
        <f t="shared" si="6"/>
        <v>14</v>
      </c>
      <c r="P24" s="7">
        <f t="shared" si="7"/>
        <v>30.8</v>
      </c>
    </row>
    <row r="25" spans="1:16">
      <c r="A25" s="1">
        <v>50</v>
      </c>
      <c r="B25" s="6">
        <v>2.4</v>
      </c>
      <c r="C25" s="17">
        <v>1</v>
      </c>
      <c r="D25" s="7">
        <f t="shared" si="0"/>
        <v>2.4</v>
      </c>
      <c r="E25" s="2">
        <v>0</v>
      </c>
      <c r="F25" s="7">
        <f t="shared" si="1"/>
        <v>0</v>
      </c>
      <c r="G25" s="2"/>
      <c r="H25" s="7">
        <f t="shared" si="2"/>
        <v>0</v>
      </c>
      <c r="I25" s="2">
        <v>5</v>
      </c>
      <c r="J25" s="7">
        <f t="shared" si="3"/>
        <v>12</v>
      </c>
      <c r="K25" s="2"/>
      <c r="L25" s="7">
        <f t="shared" si="4"/>
        <v>0</v>
      </c>
      <c r="M25" s="2"/>
      <c r="N25" s="7">
        <f t="shared" si="5"/>
        <v>0</v>
      </c>
      <c r="O25" s="2">
        <f t="shared" si="6"/>
        <v>6</v>
      </c>
      <c r="P25" s="7">
        <f t="shared" si="7"/>
        <v>14.4</v>
      </c>
    </row>
    <row r="26" spans="1:16">
      <c r="A26" s="1">
        <v>52</v>
      </c>
      <c r="B26" s="6">
        <v>2.6</v>
      </c>
      <c r="C26" s="17">
        <v>2</v>
      </c>
      <c r="D26" s="7">
        <f t="shared" si="0"/>
        <v>5.2</v>
      </c>
      <c r="E26" s="2">
        <v>3</v>
      </c>
      <c r="F26" s="7">
        <f t="shared" si="1"/>
        <v>7.8000000000000007</v>
      </c>
      <c r="G26" s="2"/>
      <c r="H26" s="7">
        <f t="shared" si="2"/>
        <v>0</v>
      </c>
      <c r="I26" s="2">
        <v>5</v>
      </c>
      <c r="J26" s="7">
        <f t="shared" si="3"/>
        <v>13</v>
      </c>
      <c r="K26" s="2"/>
      <c r="L26" s="7">
        <f t="shared" si="4"/>
        <v>0</v>
      </c>
      <c r="M26" s="2"/>
      <c r="N26" s="7">
        <f t="shared" si="5"/>
        <v>0</v>
      </c>
      <c r="O26" s="2">
        <f t="shared" si="6"/>
        <v>10</v>
      </c>
      <c r="P26" s="7">
        <f t="shared" si="7"/>
        <v>26</v>
      </c>
    </row>
    <row r="27" spans="1:16">
      <c r="A27" s="1">
        <v>54</v>
      </c>
      <c r="B27" s="6">
        <v>2.85</v>
      </c>
      <c r="C27" s="17">
        <v>0</v>
      </c>
      <c r="D27" s="7">
        <f t="shared" si="0"/>
        <v>0</v>
      </c>
      <c r="E27" s="2">
        <v>1</v>
      </c>
      <c r="F27" s="7">
        <f t="shared" si="1"/>
        <v>2.85</v>
      </c>
      <c r="G27" s="2"/>
      <c r="H27" s="7">
        <f t="shared" si="2"/>
        <v>0</v>
      </c>
      <c r="I27" s="2">
        <v>6</v>
      </c>
      <c r="J27" s="7">
        <f t="shared" si="3"/>
        <v>17.100000000000001</v>
      </c>
      <c r="K27" s="2"/>
      <c r="L27" s="7">
        <f t="shared" si="4"/>
        <v>0</v>
      </c>
      <c r="M27" s="2"/>
      <c r="N27" s="7">
        <f t="shared" si="5"/>
        <v>0</v>
      </c>
      <c r="O27" s="2">
        <f t="shared" si="6"/>
        <v>7</v>
      </c>
      <c r="P27" s="7">
        <f t="shared" si="7"/>
        <v>19.950000000000003</v>
      </c>
    </row>
    <row r="28" spans="1:16">
      <c r="A28" s="1">
        <v>56</v>
      </c>
      <c r="B28" s="6">
        <v>3.1</v>
      </c>
      <c r="C28" s="17">
        <v>1</v>
      </c>
      <c r="D28" s="7">
        <f t="shared" si="0"/>
        <v>3.1</v>
      </c>
      <c r="E28" s="2">
        <v>3</v>
      </c>
      <c r="F28" s="7">
        <f t="shared" si="1"/>
        <v>9.3000000000000007</v>
      </c>
      <c r="G28" s="2"/>
      <c r="H28" s="7">
        <f t="shared" si="2"/>
        <v>0</v>
      </c>
      <c r="I28" s="2">
        <v>2</v>
      </c>
      <c r="J28" s="7">
        <f t="shared" si="3"/>
        <v>6.2</v>
      </c>
      <c r="K28" s="2"/>
      <c r="L28" s="7">
        <f t="shared" si="4"/>
        <v>0</v>
      </c>
      <c r="M28" s="2"/>
      <c r="N28" s="7">
        <f t="shared" si="5"/>
        <v>0</v>
      </c>
      <c r="O28" s="2">
        <f t="shared" si="6"/>
        <v>6</v>
      </c>
      <c r="P28" s="7">
        <f t="shared" si="7"/>
        <v>18.600000000000001</v>
      </c>
    </row>
    <row r="29" spans="1:16">
      <c r="A29" s="1">
        <v>58</v>
      </c>
      <c r="B29" s="6">
        <v>3.35</v>
      </c>
      <c r="C29" s="17">
        <v>0</v>
      </c>
      <c r="D29" s="7">
        <f t="shared" si="0"/>
        <v>0</v>
      </c>
      <c r="E29" s="2">
        <v>2</v>
      </c>
      <c r="F29" s="7">
        <f t="shared" si="1"/>
        <v>6.7</v>
      </c>
      <c r="G29" s="2"/>
      <c r="H29" s="7">
        <f t="shared" si="2"/>
        <v>0</v>
      </c>
      <c r="I29" s="2">
        <v>3</v>
      </c>
      <c r="J29" s="7">
        <f t="shared" si="3"/>
        <v>10.050000000000001</v>
      </c>
      <c r="K29" s="2"/>
      <c r="L29" s="7">
        <f t="shared" si="4"/>
        <v>0</v>
      </c>
      <c r="M29" s="2"/>
      <c r="N29" s="7">
        <f t="shared" si="5"/>
        <v>0</v>
      </c>
      <c r="O29" s="2">
        <f t="shared" si="6"/>
        <v>5</v>
      </c>
      <c r="P29" s="7">
        <f t="shared" si="7"/>
        <v>16.75</v>
      </c>
    </row>
    <row r="30" spans="1:16">
      <c r="A30" s="1">
        <v>60</v>
      </c>
      <c r="B30" s="6">
        <v>3.6</v>
      </c>
      <c r="C30" s="17">
        <v>0</v>
      </c>
      <c r="D30" s="7">
        <f t="shared" si="0"/>
        <v>0</v>
      </c>
      <c r="E30" s="2">
        <v>0</v>
      </c>
      <c r="F30" s="7">
        <f t="shared" si="1"/>
        <v>0</v>
      </c>
      <c r="G30" s="2"/>
      <c r="H30" s="7">
        <f t="shared" si="2"/>
        <v>0</v>
      </c>
      <c r="I30" s="2">
        <v>2</v>
      </c>
      <c r="J30" s="7">
        <f t="shared" si="3"/>
        <v>7.2</v>
      </c>
      <c r="K30" s="2"/>
      <c r="L30" s="7">
        <f t="shared" si="4"/>
        <v>0</v>
      </c>
      <c r="M30" s="2"/>
      <c r="N30" s="7">
        <f t="shared" si="5"/>
        <v>0</v>
      </c>
      <c r="O30" s="2">
        <f t="shared" si="6"/>
        <v>2</v>
      </c>
      <c r="P30" s="7">
        <f t="shared" si="7"/>
        <v>7.2</v>
      </c>
    </row>
    <row r="31" spans="1:16">
      <c r="A31" s="1">
        <v>62</v>
      </c>
      <c r="B31" s="6">
        <v>3.85</v>
      </c>
      <c r="C31" s="17">
        <v>1</v>
      </c>
      <c r="D31" s="7">
        <f t="shared" si="0"/>
        <v>3.85</v>
      </c>
      <c r="E31" s="2">
        <v>1</v>
      </c>
      <c r="F31" s="7">
        <f t="shared" si="1"/>
        <v>3.85</v>
      </c>
      <c r="G31" s="2"/>
      <c r="H31" s="7">
        <f t="shared" si="2"/>
        <v>0</v>
      </c>
      <c r="I31" s="2"/>
      <c r="J31" s="7">
        <f t="shared" si="3"/>
        <v>0</v>
      </c>
      <c r="K31" s="2"/>
      <c r="L31" s="7">
        <f t="shared" si="4"/>
        <v>0</v>
      </c>
      <c r="M31" s="2"/>
      <c r="N31" s="7">
        <f t="shared" si="5"/>
        <v>0</v>
      </c>
      <c r="O31" s="2">
        <f t="shared" si="6"/>
        <v>2</v>
      </c>
      <c r="P31" s="7">
        <f t="shared" si="7"/>
        <v>7.7</v>
      </c>
    </row>
    <row r="32" spans="1:16">
      <c r="A32" s="1">
        <v>64</v>
      </c>
      <c r="B32" s="6">
        <v>4.1500000000000004</v>
      </c>
      <c r="C32" s="17">
        <v>0</v>
      </c>
      <c r="D32" s="7">
        <f t="shared" si="0"/>
        <v>0</v>
      </c>
      <c r="E32" s="2">
        <v>0</v>
      </c>
      <c r="F32" s="7">
        <f t="shared" si="1"/>
        <v>0</v>
      </c>
      <c r="G32" s="2"/>
      <c r="H32" s="7">
        <f t="shared" si="2"/>
        <v>0</v>
      </c>
      <c r="I32" s="2"/>
      <c r="J32" s="7">
        <f t="shared" si="3"/>
        <v>0</v>
      </c>
      <c r="K32" s="2"/>
      <c r="L32" s="7">
        <f t="shared" si="4"/>
        <v>0</v>
      </c>
      <c r="M32" s="2"/>
      <c r="N32" s="7">
        <f t="shared" si="5"/>
        <v>0</v>
      </c>
      <c r="O32" s="2">
        <f t="shared" si="6"/>
        <v>0</v>
      </c>
      <c r="P32" s="7">
        <f t="shared" si="7"/>
        <v>0</v>
      </c>
    </row>
    <row r="33" spans="1:16">
      <c r="A33" s="1">
        <v>66</v>
      </c>
      <c r="B33" s="6">
        <v>4.4000000000000004</v>
      </c>
      <c r="C33" s="17">
        <v>1</v>
      </c>
      <c r="D33" s="7">
        <f t="shared" si="0"/>
        <v>4.4000000000000004</v>
      </c>
      <c r="E33" s="2">
        <v>1</v>
      </c>
      <c r="F33" s="7">
        <f t="shared" si="1"/>
        <v>4.4000000000000004</v>
      </c>
      <c r="G33" s="2"/>
      <c r="H33" s="7">
        <f t="shared" si="2"/>
        <v>0</v>
      </c>
      <c r="I33" s="2"/>
      <c r="J33" s="7">
        <f t="shared" si="3"/>
        <v>0</v>
      </c>
      <c r="K33" s="2"/>
      <c r="L33" s="7">
        <f t="shared" si="4"/>
        <v>0</v>
      </c>
      <c r="M33" s="2"/>
      <c r="N33" s="7">
        <f t="shared" si="5"/>
        <v>0</v>
      </c>
      <c r="O33" s="2">
        <f t="shared" si="6"/>
        <v>2</v>
      </c>
      <c r="P33" s="7">
        <f t="shared" si="7"/>
        <v>8.8000000000000007</v>
      </c>
    </row>
    <row r="34" spans="1:16">
      <c r="A34" s="1">
        <v>68</v>
      </c>
      <c r="B34" s="6">
        <v>4.7</v>
      </c>
      <c r="C34" s="17"/>
      <c r="D34" s="7">
        <f t="shared" si="0"/>
        <v>0</v>
      </c>
      <c r="E34" s="2"/>
      <c r="F34" s="7">
        <f t="shared" si="1"/>
        <v>0</v>
      </c>
      <c r="G34" s="2"/>
      <c r="H34" s="7">
        <f t="shared" si="2"/>
        <v>0</v>
      </c>
      <c r="I34" s="2"/>
      <c r="J34" s="7">
        <f t="shared" si="3"/>
        <v>0</v>
      </c>
      <c r="K34" s="2"/>
      <c r="L34" s="7">
        <f t="shared" si="4"/>
        <v>0</v>
      </c>
      <c r="M34" s="2"/>
      <c r="N34" s="7">
        <f t="shared" si="5"/>
        <v>0</v>
      </c>
      <c r="O34" s="2">
        <f t="shared" si="6"/>
        <v>0</v>
      </c>
      <c r="P34" s="7">
        <f t="shared" si="7"/>
        <v>0</v>
      </c>
    </row>
    <row r="35" spans="1:16">
      <c r="A35" s="1">
        <v>70</v>
      </c>
      <c r="B35" s="6">
        <v>5</v>
      </c>
      <c r="C35" s="17"/>
      <c r="D35" s="7">
        <f t="shared" si="0"/>
        <v>0</v>
      </c>
      <c r="E35" s="2"/>
      <c r="F35" s="7">
        <f t="shared" si="1"/>
        <v>0</v>
      </c>
      <c r="G35" s="2"/>
      <c r="H35" s="7">
        <f t="shared" si="2"/>
        <v>0</v>
      </c>
      <c r="I35" s="2"/>
      <c r="J35" s="7">
        <f t="shared" si="3"/>
        <v>0</v>
      </c>
      <c r="K35" s="2"/>
      <c r="L35" s="7">
        <f t="shared" si="4"/>
        <v>0</v>
      </c>
      <c r="M35" s="2"/>
      <c r="N35" s="7">
        <f t="shared" si="5"/>
        <v>0</v>
      </c>
      <c r="O35" s="2">
        <f t="shared" si="6"/>
        <v>0</v>
      </c>
      <c r="P35" s="7">
        <f t="shared" si="7"/>
        <v>0</v>
      </c>
    </row>
    <row r="36" spans="1:16">
      <c r="A36" s="1">
        <v>72</v>
      </c>
      <c r="B36" s="6">
        <v>5.4</v>
      </c>
      <c r="C36" s="17"/>
      <c r="D36" s="7">
        <f t="shared" si="0"/>
        <v>0</v>
      </c>
      <c r="E36" s="2"/>
      <c r="F36" s="7">
        <f t="shared" si="1"/>
        <v>0</v>
      </c>
      <c r="G36" s="2"/>
      <c r="H36" s="7">
        <f t="shared" si="2"/>
        <v>0</v>
      </c>
      <c r="I36" s="2"/>
      <c r="J36" s="7">
        <f t="shared" si="3"/>
        <v>0</v>
      </c>
      <c r="K36" s="2"/>
      <c r="L36" s="7">
        <f t="shared" si="4"/>
        <v>0</v>
      </c>
      <c r="M36" s="2"/>
      <c r="N36" s="7">
        <f t="shared" si="5"/>
        <v>0</v>
      </c>
      <c r="O36" s="2">
        <f t="shared" si="6"/>
        <v>0</v>
      </c>
      <c r="P36" s="7">
        <f t="shared" si="7"/>
        <v>0</v>
      </c>
    </row>
    <row r="37" spans="1:16">
      <c r="A37" s="1">
        <v>74</v>
      </c>
      <c r="B37" s="6">
        <v>5.7</v>
      </c>
      <c r="C37" s="17"/>
      <c r="D37" s="7">
        <f t="shared" si="0"/>
        <v>0</v>
      </c>
      <c r="E37" s="2"/>
      <c r="F37" s="7">
        <f t="shared" si="1"/>
        <v>0</v>
      </c>
      <c r="G37" s="2"/>
      <c r="H37" s="7">
        <f t="shared" si="2"/>
        <v>0</v>
      </c>
      <c r="I37" s="2"/>
      <c r="J37" s="7">
        <f t="shared" si="3"/>
        <v>0</v>
      </c>
      <c r="K37" s="2"/>
      <c r="L37" s="7">
        <f t="shared" si="4"/>
        <v>0</v>
      </c>
      <c r="M37" s="2"/>
      <c r="N37" s="7">
        <f t="shared" si="5"/>
        <v>0</v>
      </c>
      <c r="O37" s="2">
        <f t="shared" si="6"/>
        <v>0</v>
      </c>
      <c r="P37" s="7">
        <f t="shared" si="7"/>
        <v>0</v>
      </c>
    </row>
    <row r="38" spans="1:16">
      <c r="A38" s="1">
        <v>76</v>
      </c>
      <c r="B38" s="6">
        <v>6.1</v>
      </c>
      <c r="C38" s="17"/>
      <c r="D38" s="7">
        <f t="shared" si="0"/>
        <v>0</v>
      </c>
      <c r="E38" s="2"/>
      <c r="F38" s="7">
        <f t="shared" si="1"/>
        <v>0</v>
      </c>
      <c r="G38" s="2"/>
      <c r="H38" s="7">
        <f t="shared" si="2"/>
        <v>0</v>
      </c>
      <c r="I38" s="2"/>
      <c r="J38" s="7">
        <f t="shared" si="3"/>
        <v>0</v>
      </c>
      <c r="K38" s="2"/>
      <c r="L38" s="7">
        <f t="shared" si="4"/>
        <v>0</v>
      </c>
      <c r="M38" s="2"/>
      <c r="N38" s="7">
        <f t="shared" si="5"/>
        <v>0</v>
      </c>
      <c r="O38" s="2">
        <f t="shared" si="6"/>
        <v>0</v>
      </c>
      <c r="P38" s="7">
        <f t="shared" si="7"/>
        <v>0</v>
      </c>
    </row>
    <row r="39" spans="1:16">
      <c r="A39" s="1">
        <v>78</v>
      </c>
      <c r="B39" s="6">
        <v>6.4</v>
      </c>
      <c r="C39" s="2"/>
      <c r="D39" s="7">
        <f t="shared" si="0"/>
        <v>0</v>
      </c>
      <c r="E39" s="2"/>
      <c r="F39" s="7">
        <f t="shared" si="1"/>
        <v>0</v>
      </c>
      <c r="G39" s="2"/>
      <c r="H39" s="7">
        <f t="shared" si="2"/>
        <v>0</v>
      </c>
      <c r="I39" s="2"/>
      <c r="J39" s="7">
        <f t="shared" si="3"/>
        <v>0</v>
      </c>
      <c r="K39" s="2"/>
      <c r="L39" s="7">
        <f t="shared" si="4"/>
        <v>0</v>
      </c>
      <c r="M39" s="2"/>
      <c r="N39" s="7">
        <f t="shared" si="5"/>
        <v>0</v>
      </c>
      <c r="O39" s="2">
        <f t="shared" si="6"/>
        <v>0</v>
      </c>
      <c r="P39" s="7">
        <f t="shared" si="7"/>
        <v>0</v>
      </c>
    </row>
    <row r="40" spans="1:16">
      <c r="A40" s="1">
        <v>80</v>
      </c>
      <c r="B40" s="6">
        <v>6.8</v>
      </c>
      <c r="C40" s="2"/>
      <c r="D40" s="7">
        <f t="shared" si="0"/>
        <v>0</v>
      </c>
      <c r="E40" s="2"/>
      <c r="F40" s="7">
        <f t="shared" si="1"/>
        <v>0</v>
      </c>
      <c r="G40" s="2"/>
      <c r="H40" s="7">
        <f t="shared" si="2"/>
        <v>0</v>
      </c>
      <c r="I40" s="2"/>
      <c r="J40" s="7">
        <f t="shared" si="3"/>
        <v>0</v>
      </c>
      <c r="K40" s="2"/>
      <c r="L40" s="7">
        <f t="shared" si="4"/>
        <v>0</v>
      </c>
      <c r="M40" s="2"/>
      <c r="N40" s="7">
        <f t="shared" si="5"/>
        <v>0</v>
      </c>
      <c r="O40" s="2">
        <f t="shared" si="6"/>
        <v>0</v>
      </c>
      <c r="P40" s="7">
        <f t="shared" si="7"/>
        <v>0</v>
      </c>
    </row>
    <row r="41" spans="1:16">
      <c r="A41" s="1">
        <v>82</v>
      </c>
      <c r="B41" s="6">
        <v>7.3</v>
      </c>
      <c r="C41" s="2"/>
      <c r="D41" s="7">
        <f t="shared" si="0"/>
        <v>0</v>
      </c>
      <c r="E41" s="2"/>
      <c r="F41" s="7">
        <f t="shared" si="1"/>
        <v>0</v>
      </c>
      <c r="G41" s="2"/>
      <c r="H41" s="7">
        <f t="shared" si="2"/>
        <v>0</v>
      </c>
      <c r="I41" s="2"/>
      <c r="J41" s="7">
        <f t="shared" si="3"/>
        <v>0</v>
      </c>
      <c r="K41" s="2"/>
      <c r="L41" s="7">
        <f t="shared" si="4"/>
        <v>0</v>
      </c>
      <c r="M41" s="2"/>
      <c r="N41" s="7">
        <f t="shared" si="5"/>
        <v>0</v>
      </c>
      <c r="O41" s="2">
        <f t="shared" si="6"/>
        <v>0</v>
      </c>
      <c r="P41" s="7">
        <f t="shared" si="7"/>
        <v>0</v>
      </c>
    </row>
    <row r="42" spans="1:16">
      <c r="A42" s="1">
        <v>84</v>
      </c>
      <c r="B42" s="6">
        <v>7.7</v>
      </c>
      <c r="C42" s="2"/>
      <c r="D42" s="7">
        <f t="shared" si="0"/>
        <v>0</v>
      </c>
      <c r="E42" s="2"/>
      <c r="F42" s="7">
        <f t="shared" si="1"/>
        <v>0</v>
      </c>
      <c r="G42" s="2"/>
      <c r="H42" s="7">
        <f t="shared" si="2"/>
        <v>0</v>
      </c>
      <c r="I42" s="2"/>
      <c r="J42" s="7">
        <f t="shared" si="3"/>
        <v>0</v>
      </c>
      <c r="K42" s="2"/>
      <c r="L42" s="7">
        <f t="shared" si="4"/>
        <v>0</v>
      </c>
      <c r="M42" s="2"/>
      <c r="N42" s="7">
        <f t="shared" si="5"/>
        <v>0</v>
      </c>
      <c r="O42" s="2">
        <f t="shared" si="6"/>
        <v>0</v>
      </c>
      <c r="P42" s="7">
        <f t="shared" si="7"/>
        <v>0</v>
      </c>
    </row>
    <row r="43" spans="1:16">
      <c r="A43" s="1">
        <v>86</v>
      </c>
      <c r="B43" s="6">
        <v>8.1</v>
      </c>
      <c r="C43" s="2"/>
      <c r="D43" s="7">
        <f t="shared" si="0"/>
        <v>0</v>
      </c>
      <c r="E43" s="2"/>
      <c r="F43" s="7">
        <f t="shared" si="1"/>
        <v>0</v>
      </c>
      <c r="G43" s="2"/>
      <c r="H43" s="7">
        <f t="shared" si="2"/>
        <v>0</v>
      </c>
      <c r="I43" s="2"/>
      <c r="J43" s="7">
        <f t="shared" si="3"/>
        <v>0</v>
      </c>
      <c r="K43" s="2"/>
      <c r="L43" s="7">
        <f t="shared" si="4"/>
        <v>0</v>
      </c>
      <c r="M43" s="2"/>
      <c r="N43" s="7">
        <f t="shared" si="5"/>
        <v>0</v>
      </c>
      <c r="O43" s="2">
        <f t="shared" si="6"/>
        <v>0</v>
      </c>
      <c r="P43" s="7">
        <f t="shared" si="7"/>
        <v>0</v>
      </c>
    </row>
    <row r="44" spans="1:16">
      <c r="A44" s="1">
        <v>88</v>
      </c>
      <c r="B44" s="6">
        <v>8.5</v>
      </c>
      <c r="C44" s="2"/>
      <c r="D44" s="7">
        <f t="shared" si="0"/>
        <v>0</v>
      </c>
      <c r="E44" s="2"/>
      <c r="F44" s="7">
        <f t="shared" si="1"/>
        <v>0</v>
      </c>
      <c r="G44" s="2"/>
      <c r="H44" s="7">
        <f t="shared" si="2"/>
        <v>0</v>
      </c>
      <c r="I44" s="2"/>
      <c r="J44" s="7">
        <f t="shared" si="3"/>
        <v>0</v>
      </c>
      <c r="K44" s="2"/>
      <c r="L44" s="7">
        <f t="shared" si="4"/>
        <v>0</v>
      </c>
      <c r="M44" s="2"/>
      <c r="N44" s="7">
        <f t="shared" si="5"/>
        <v>0</v>
      </c>
      <c r="O44" s="2">
        <f t="shared" si="6"/>
        <v>0</v>
      </c>
      <c r="P44" s="7">
        <f t="shared" si="7"/>
        <v>0</v>
      </c>
    </row>
    <row r="45" spans="1:16">
      <c r="A45" s="1">
        <v>90</v>
      </c>
      <c r="B45" s="6">
        <v>8.9</v>
      </c>
      <c r="C45" s="2"/>
      <c r="D45" s="7">
        <f t="shared" si="0"/>
        <v>0</v>
      </c>
      <c r="E45" s="2"/>
      <c r="F45" s="7">
        <f t="shared" si="1"/>
        <v>0</v>
      </c>
      <c r="G45" s="2"/>
      <c r="H45" s="7">
        <f t="shared" si="2"/>
        <v>0</v>
      </c>
      <c r="I45" s="2"/>
      <c r="J45" s="7">
        <f t="shared" si="3"/>
        <v>0</v>
      </c>
      <c r="K45" s="2"/>
      <c r="L45" s="7">
        <f t="shared" si="4"/>
        <v>0</v>
      </c>
      <c r="M45" s="2"/>
      <c r="N45" s="7">
        <f t="shared" si="5"/>
        <v>0</v>
      </c>
      <c r="O45" s="2">
        <f t="shared" si="6"/>
        <v>0</v>
      </c>
      <c r="P45" s="7">
        <f t="shared" si="7"/>
        <v>0</v>
      </c>
    </row>
    <row r="46" spans="1:16">
      <c r="A46" s="1" t="s">
        <v>18</v>
      </c>
      <c r="B46" s="2"/>
      <c r="C46" s="2">
        <f>SUM(C8:C45)</f>
        <v>18</v>
      </c>
      <c r="D46" s="2"/>
      <c r="E46" s="2">
        <f>SUM(E8:E45)</f>
        <v>118</v>
      </c>
      <c r="F46" s="7"/>
      <c r="G46" s="2">
        <f>SUM(G8:G45)</f>
        <v>0</v>
      </c>
      <c r="H46" s="2"/>
      <c r="I46" s="2">
        <f>SUM(I8:I45)</f>
        <v>139</v>
      </c>
      <c r="J46" s="2"/>
      <c r="K46" s="2">
        <f>SUM(K8:K45)</f>
        <v>0</v>
      </c>
      <c r="L46" s="2"/>
      <c r="M46" s="2">
        <f>SUM(M8:M45)</f>
        <v>0</v>
      </c>
      <c r="N46" s="2"/>
      <c r="O46" s="2">
        <f t="shared" si="6"/>
        <v>275</v>
      </c>
      <c r="P46" s="7">
        <f t="shared" si="7"/>
        <v>0</v>
      </c>
    </row>
    <row r="47" spans="1:16">
      <c r="A47" s="1" t="s">
        <v>17</v>
      </c>
      <c r="B47" s="2"/>
      <c r="C47" s="2"/>
      <c r="D47" s="7">
        <f>SUM(D8:D46)</f>
        <v>30.050000000000004</v>
      </c>
      <c r="E47" s="2"/>
      <c r="F47" s="7">
        <f>SUM(F8:F46)</f>
        <v>124.39999999999999</v>
      </c>
      <c r="G47" s="2"/>
      <c r="H47" s="7">
        <f>SUM(H8:H46)</f>
        <v>0</v>
      </c>
      <c r="I47" s="2"/>
      <c r="J47" s="6">
        <f>SUM(J8:J46)</f>
        <v>190.95</v>
      </c>
      <c r="K47" s="2"/>
      <c r="L47" s="7">
        <f>SUM(L8:L46)</f>
        <v>0</v>
      </c>
      <c r="M47" s="2"/>
      <c r="N47" s="7">
        <f>SUM(N8:N46)</f>
        <v>0</v>
      </c>
      <c r="O47" s="2"/>
      <c r="P47" s="7">
        <f>SUM(P8:P46)</f>
        <v>345.4</v>
      </c>
    </row>
    <row r="48" spans="1:16">
      <c r="A48" s="1" t="s">
        <v>16</v>
      </c>
      <c r="B48" s="2"/>
      <c r="C48" s="2"/>
      <c r="D48" s="6">
        <f>D47/C46</f>
        <v>1.6694444444444447</v>
      </c>
      <c r="E48" s="6"/>
      <c r="F48" s="6">
        <f t="shared" ref="F48:N48" si="8">F47/E46</f>
        <v>1.0542372881355933</v>
      </c>
      <c r="G48" s="8"/>
      <c r="H48" s="8" t="e">
        <f t="shared" si="8"/>
        <v>#DIV/0!</v>
      </c>
      <c r="I48" s="8"/>
      <c r="J48" s="6">
        <f t="shared" si="8"/>
        <v>1.3737410071942444</v>
      </c>
      <c r="K48" s="8"/>
      <c r="L48" s="8" t="e">
        <f t="shared" si="8"/>
        <v>#DIV/0!</v>
      </c>
      <c r="M48" s="8"/>
      <c r="N48" s="8" t="e">
        <f t="shared" si="8"/>
        <v>#DIV/0!</v>
      </c>
      <c r="O48" s="8"/>
      <c r="P48" s="6">
        <f>P47/O46</f>
        <v>1.256</v>
      </c>
    </row>
    <row r="50" spans="1:16">
      <c r="A50" t="s">
        <v>19</v>
      </c>
      <c r="E50" s="10">
        <v>0.12</v>
      </c>
      <c r="P50" s="7">
        <f>P47*E50</f>
        <v>41.447999999999993</v>
      </c>
    </row>
    <row r="51" spans="1:16" ht="15">
      <c r="A51" s="11" t="s">
        <v>20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2">
        <f>P47-P50</f>
        <v>303.952</v>
      </c>
    </row>
    <row r="53" spans="1:16" ht="15">
      <c r="A53" s="11" t="s">
        <v>26</v>
      </c>
    </row>
    <row r="55" spans="1:16">
      <c r="A55" s="18" t="s">
        <v>27</v>
      </c>
    </row>
  </sheetData>
  <mergeCells count="1">
    <mergeCell ref="K2:L2"/>
  </mergeCells>
  <phoneticPr fontId="0" type="noConversion"/>
  <pageMargins left="0.19685039370078741" right="0.19685039370078741" top="0.98425196850393704" bottom="0.19685039370078741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06"/>
  <sheetViews>
    <sheetView topLeftCell="A32" workbookViewId="0">
      <selection activeCell="E8" sqref="E8"/>
    </sheetView>
  </sheetViews>
  <sheetFormatPr baseColWidth="10" defaultRowHeight="14.25"/>
  <cols>
    <col min="1" max="1" width="5.5" customWidth="1"/>
    <col min="2" max="2" width="4.5" customWidth="1"/>
    <col min="3" max="3" width="4.75" customWidth="1"/>
    <col min="4" max="4" width="4.375" customWidth="1"/>
  </cols>
  <sheetData>
    <row r="3" spans="1:5" ht="15">
      <c r="A3" s="11" t="s">
        <v>35</v>
      </c>
    </row>
    <row r="4" spans="1:5">
      <c r="A4" s="21" t="s">
        <v>38</v>
      </c>
      <c r="B4" s="21">
        <v>2009</v>
      </c>
      <c r="C4" s="21">
        <v>2011</v>
      </c>
      <c r="D4" s="21">
        <v>2015</v>
      </c>
    </row>
    <row r="5" spans="1:5">
      <c r="A5" s="22" t="s">
        <v>28</v>
      </c>
      <c r="B5" s="22">
        <v>47</v>
      </c>
      <c r="C5" s="22">
        <v>18</v>
      </c>
      <c r="D5" s="22">
        <v>18</v>
      </c>
      <c r="E5">
        <f>D5/SUM(D5:D9)</f>
        <v>6.545454545454546E-2</v>
      </c>
    </row>
    <row r="6" spans="1:5">
      <c r="A6" s="22" t="s">
        <v>29</v>
      </c>
      <c r="B6" s="22">
        <v>174</v>
      </c>
      <c r="C6" s="22">
        <v>101</v>
      </c>
      <c r="D6" s="22">
        <v>118</v>
      </c>
      <c r="E6">
        <f>D6/SUM(D5:D9)</f>
        <v>0.42909090909090908</v>
      </c>
    </row>
    <row r="7" spans="1:5">
      <c r="A7" s="22" t="s">
        <v>30</v>
      </c>
      <c r="B7" s="22">
        <v>158</v>
      </c>
      <c r="C7" s="22">
        <v>150</v>
      </c>
      <c r="D7" s="22">
        <v>139</v>
      </c>
      <c r="E7">
        <f>D7/SUM(D5:D9)</f>
        <v>0.50545454545454549</v>
      </c>
    </row>
    <row r="8" spans="1:5">
      <c r="A8" s="22" t="s">
        <v>31</v>
      </c>
      <c r="B8" s="22">
        <v>0</v>
      </c>
      <c r="C8" s="22">
        <v>0</v>
      </c>
      <c r="D8" s="22">
        <v>0</v>
      </c>
      <c r="E8" s="30">
        <v>275</v>
      </c>
    </row>
    <row r="9" spans="1:5">
      <c r="A9" s="22" t="s">
        <v>32</v>
      </c>
      <c r="B9" s="22">
        <v>1</v>
      </c>
      <c r="C9" s="22">
        <v>0</v>
      </c>
      <c r="D9" s="22">
        <v>0</v>
      </c>
    </row>
    <row r="10" spans="1:5">
      <c r="A10" s="18"/>
    </row>
    <row r="11" spans="1:5">
      <c r="A11" s="18"/>
    </row>
    <row r="19" spans="1:4" ht="15">
      <c r="A19" s="11" t="s">
        <v>36</v>
      </c>
    </row>
    <row r="20" spans="1:4">
      <c r="A20" s="21" t="s">
        <v>38</v>
      </c>
      <c r="B20" s="21">
        <v>2009</v>
      </c>
      <c r="C20" s="21">
        <v>2011</v>
      </c>
      <c r="D20" s="21">
        <v>2015</v>
      </c>
    </row>
    <row r="21" spans="1:4">
      <c r="A21" s="22" t="s">
        <v>28</v>
      </c>
      <c r="B21" s="23">
        <v>96</v>
      </c>
      <c r="C21" s="23">
        <v>25</v>
      </c>
      <c r="D21" s="23">
        <v>30</v>
      </c>
    </row>
    <row r="22" spans="1:4">
      <c r="A22" s="22" t="s">
        <v>29</v>
      </c>
      <c r="B22" s="23">
        <v>191</v>
      </c>
      <c r="C22" s="23">
        <v>97</v>
      </c>
      <c r="D22" s="23">
        <v>124</v>
      </c>
    </row>
    <row r="23" spans="1:4">
      <c r="A23" s="22" t="s">
        <v>30</v>
      </c>
      <c r="B23" s="23">
        <v>440</v>
      </c>
      <c r="C23" s="23">
        <v>171</v>
      </c>
      <c r="D23" s="23">
        <v>191</v>
      </c>
    </row>
    <row r="24" spans="1:4">
      <c r="A24" s="22" t="s">
        <v>31</v>
      </c>
      <c r="B24" s="23">
        <v>0</v>
      </c>
      <c r="C24" s="23">
        <v>0</v>
      </c>
      <c r="D24" s="23">
        <v>0</v>
      </c>
    </row>
    <row r="25" spans="1:4">
      <c r="A25" s="22" t="s">
        <v>32</v>
      </c>
      <c r="B25" s="23">
        <v>0.25</v>
      </c>
      <c r="C25" s="23">
        <v>0</v>
      </c>
      <c r="D25" s="23">
        <v>0</v>
      </c>
    </row>
    <row r="26" spans="1:4">
      <c r="B26" s="19"/>
      <c r="C26" s="19"/>
    </row>
    <row r="32" spans="1:4" ht="15">
      <c r="A32" s="11" t="s">
        <v>33</v>
      </c>
    </row>
    <row r="33" spans="1:4">
      <c r="A33" s="21" t="s">
        <v>2</v>
      </c>
      <c r="B33" s="21">
        <v>2009</v>
      </c>
      <c r="C33" s="21">
        <v>2011</v>
      </c>
      <c r="D33" s="21">
        <v>2015</v>
      </c>
    </row>
    <row r="34" spans="1:4">
      <c r="A34" s="22">
        <v>16</v>
      </c>
      <c r="B34" s="22">
        <v>41</v>
      </c>
      <c r="C34" s="26">
        <f>34/2</f>
        <v>17</v>
      </c>
      <c r="D34" s="22">
        <v>14</v>
      </c>
    </row>
    <row r="35" spans="1:4">
      <c r="A35" s="22">
        <f>A34+2</f>
        <v>18</v>
      </c>
      <c r="B35" s="22">
        <v>32</v>
      </c>
      <c r="C35" s="22">
        <f>34/2</f>
        <v>17</v>
      </c>
      <c r="D35" s="22">
        <v>14</v>
      </c>
    </row>
    <row r="36" spans="1:4">
      <c r="A36" s="22">
        <f>A35+2</f>
        <v>20</v>
      </c>
      <c r="B36" s="22">
        <v>40</v>
      </c>
      <c r="C36" s="26">
        <f>27/2</f>
        <v>13.5</v>
      </c>
      <c r="D36" s="22">
        <v>13</v>
      </c>
    </row>
    <row r="37" spans="1:4">
      <c r="A37" s="22">
        <f t="shared" ref="A37:A51" si="0">A36+2</f>
        <v>22</v>
      </c>
      <c r="B37" s="22">
        <v>37</v>
      </c>
      <c r="C37" s="22">
        <f>27/2</f>
        <v>13.5</v>
      </c>
      <c r="D37" s="22">
        <v>12</v>
      </c>
    </row>
    <row r="38" spans="1:4">
      <c r="A38" s="22">
        <f t="shared" si="0"/>
        <v>24</v>
      </c>
      <c r="B38" s="22">
        <v>25</v>
      </c>
      <c r="C38" s="26">
        <f>32/2</f>
        <v>16</v>
      </c>
      <c r="D38" s="22">
        <v>11</v>
      </c>
    </row>
    <row r="39" spans="1:4">
      <c r="A39" s="22">
        <f t="shared" si="0"/>
        <v>26</v>
      </c>
      <c r="B39" s="22">
        <v>30</v>
      </c>
      <c r="C39" s="22">
        <f>32/2</f>
        <v>16</v>
      </c>
      <c r="D39" s="22">
        <v>14</v>
      </c>
    </row>
    <row r="40" spans="1:4">
      <c r="A40" s="22">
        <f t="shared" si="0"/>
        <v>28</v>
      </c>
      <c r="B40" s="22">
        <v>20</v>
      </c>
      <c r="C40" s="26">
        <f>33/2</f>
        <v>16.5</v>
      </c>
      <c r="D40" s="22">
        <v>18</v>
      </c>
    </row>
    <row r="41" spans="1:4">
      <c r="A41" s="22">
        <f t="shared" si="0"/>
        <v>30</v>
      </c>
      <c r="B41" s="22">
        <v>33</v>
      </c>
      <c r="C41" s="22">
        <f>33/2</f>
        <v>16.5</v>
      </c>
      <c r="D41" s="22">
        <v>14</v>
      </c>
    </row>
    <row r="42" spans="1:4">
      <c r="A42" s="22">
        <f t="shared" si="0"/>
        <v>32</v>
      </c>
      <c r="B42" s="22">
        <v>27</v>
      </c>
      <c r="C42" s="26">
        <f>19/2</f>
        <v>9.5</v>
      </c>
      <c r="D42" s="22">
        <v>15</v>
      </c>
    </row>
    <row r="43" spans="1:4">
      <c r="A43" s="22">
        <f t="shared" si="0"/>
        <v>34</v>
      </c>
      <c r="B43" s="22">
        <v>24</v>
      </c>
      <c r="C43" s="22">
        <f>19/2</f>
        <v>9.5</v>
      </c>
      <c r="D43" s="22">
        <v>8</v>
      </c>
    </row>
    <row r="44" spans="1:4">
      <c r="A44" s="22">
        <f t="shared" si="0"/>
        <v>36</v>
      </c>
      <c r="B44" s="22">
        <v>32</v>
      </c>
      <c r="C44" s="26">
        <f>35/2</f>
        <v>17.5</v>
      </c>
      <c r="D44" s="22">
        <v>15</v>
      </c>
    </row>
    <row r="45" spans="1:4">
      <c r="A45" s="22">
        <f t="shared" si="0"/>
        <v>38</v>
      </c>
      <c r="B45" s="22">
        <v>30</v>
      </c>
      <c r="C45" s="22">
        <f>35/2</f>
        <v>17.5</v>
      </c>
      <c r="D45" s="22">
        <v>15</v>
      </c>
    </row>
    <row r="46" spans="1:4">
      <c r="A46" s="22">
        <f t="shared" si="0"/>
        <v>40</v>
      </c>
      <c r="B46" s="22">
        <v>30</v>
      </c>
      <c r="C46" s="26">
        <f>26/2</f>
        <v>13</v>
      </c>
      <c r="D46" s="22">
        <v>19</v>
      </c>
    </row>
    <row r="47" spans="1:4">
      <c r="A47" s="22">
        <f t="shared" si="0"/>
        <v>42</v>
      </c>
      <c r="B47" s="22">
        <v>26</v>
      </c>
      <c r="C47" s="22">
        <f>26/2</f>
        <v>13</v>
      </c>
      <c r="D47" s="22">
        <v>12</v>
      </c>
    </row>
    <row r="48" spans="1:4">
      <c r="A48" s="22">
        <f t="shared" si="0"/>
        <v>44</v>
      </c>
      <c r="B48" s="22">
        <v>29</v>
      </c>
      <c r="C48" s="26">
        <f>19/2</f>
        <v>9.5</v>
      </c>
      <c r="D48" s="22">
        <v>16</v>
      </c>
    </row>
    <row r="49" spans="1:4">
      <c r="A49" s="22">
        <f>A48+2</f>
        <v>46</v>
      </c>
      <c r="B49" s="22">
        <v>24</v>
      </c>
      <c r="C49" s="22">
        <f>19/2</f>
        <v>9.5</v>
      </c>
      <c r="D49" s="22">
        <v>11</v>
      </c>
    </row>
    <row r="50" spans="1:4">
      <c r="A50" s="22">
        <f t="shared" si="0"/>
        <v>48</v>
      </c>
      <c r="B50" s="22">
        <v>17</v>
      </c>
      <c r="C50" s="26">
        <f>25/2</f>
        <v>12.5</v>
      </c>
      <c r="D50" s="22">
        <v>14</v>
      </c>
    </row>
    <row r="51" spans="1:4">
      <c r="A51" s="22">
        <f t="shared" si="0"/>
        <v>50</v>
      </c>
      <c r="B51" s="22">
        <v>17</v>
      </c>
      <c r="C51" s="22">
        <f>25/2</f>
        <v>12.5</v>
      </c>
      <c r="D51" s="22">
        <v>6</v>
      </c>
    </row>
    <row r="52" spans="1:4">
      <c r="A52" s="22">
        <f>A51+2</f>
        <v>52</v>
      </c>
      <c r="B52" s="22">
        <v>15</v>
      </c>
      <c r="C52" s="26">
        <f>10/2</f>
        <v>5</v>
      </c>
      <c r="D52" s="22">
        <v>10</v>
      </c>
    </row>
    <row r="53" spans="1:4">
      <c r="A53" s="22">
        <f t="shared" ref="A53:A66" si="1">A52+2</f>
        <v>54</v>
      </c>
      <c r="B53" s="22">
        <v>15</v>
      </c>
      <c r="C53" s="22">
        <f>10/2</f>
        <v>5</v>
      </c>
      <c r="D53" s="22">
        <v>7</v>
      </c>
    </row>
    <row r="54" spans="1:4">
      <c r="A54" s="22">
        <f t="shared" si="1"/>
        <v>56</v>
      </c>
      <c r="B54" s="22">
        <v>7</v>
      </c>
      <c r="C54" s="26">
        <f>6/2</f>
        <v>3</v>
      </c>
      <c r="D54" s="22">
        <v>6</v>
      </c>
    </row>
    <row r="55" spans="1:4">
      <c r="A55" s="22">
        <f t="shared" si="1"/>
        <v>58</v>
      </c>
      <c r="B55" s="22">
        <v>5</v>
      </c>
      <c r="C55" s="22">
        <f>6/2</f>
        <v>3</v>
      </c>
      <c r="D55" s="22">
        <v>5</v>
      </c>
    </row>
    <row r="56" spans="1:4">
      <c r="A56" s="22">
        <f t="shared" si="1"/>
        <v>60</v>
      </c>
      <c r="B56" s="22">
        <v>6</v>
      </c>
      <c r="C56" s="26">
        <f>2/2</f>
        <v>1</v>
      </c>
      <c r="D56" s="22">
        <v>2</v>
      </c>
    </row>
    <row r="57" spans="1:4">
      <c r="A57" s="22">
        <f t="shared" si="1"/>
        <v>62</v>
      </c>
      <c r="B57" s="22">
        <v>4</v>
      </c>
      <c r="C57" s="22">
        <f>2/2</f>
        <v>1</v>
      </c>
      <c r="D57" s="22">
        <v>2</v>
      </c>
    </row>
    <row r="58" spans="1:4">
      <c r="A58" s="22">
        <f t="shared" si="1"/>
        <v>64</v>
      </c>
      <c r="B58" s="22">
        <v>3</v>
      </c>
      <c r="C58" s="26">
        <f>1/2</f>
        <v>0.5</v>
      </c>
      <c r="D58" s="22">
        <v>0</v>
      </c>
    </row>
    <row r="59" spans="1:4">
      <c r="A59" s="22">
        <f t="shared" si="1"/>
        <v>66</v>
      </c>
      <c r="B59" s="22">
        <v>5</v>
      </c>
      <c r="C59" s="22">
        <f>1/2</f>
        <v>0.5</v>
      </c>
      <c r="D59" s="22">
        <v>2</v>
      </c>
    </row>
    <row r="60" spans="1:4">
      <c r="A60" s="22">
        <f t="shared" si="1"/>
        <v>68</v>
      </c>
      <c r="B60" s="22">
        <v>4</v>
      </c>
      <c r="C60" s="22"/>
      <c r="D60" s="22">
        <v>0</v>
      </c>
    </row>
    <row r="61" spans="1:4">
      <c r="A61" s="22">
        <f t="shared" si="1"/>
        <v>70</v>
      </c>
      <c r="B61" s="22">
        <v>2</v>
      </c>
      <c r="C61" s="22"/>
      <c r="D61" s="22">
        <v>0</v>
      </c>
    </row>
    <row r="62" spans="1:4">
      <c r="A62" s="22">
        <f t="shared" si="1"/>
        <v>72</v>
      </c>
      <c r="B62" s="22">
        <v>0</v>
      </c>
      <c r="C62" s="22"/>
      <c r="D62" s="22">
        <v>0</v>
      </c>
    </row>
    <row r="63" spans="1:4">
      <c r="A63" s="22">
        <f t="shared" si="1"/>
        <v>74</v>
      </c>
      <c r="B63" s="22">
        <v>1</v>
      </c>
      <c r="C63" s="22"/>
      <c r="D63" s="22">
        <v>0</v>
      </c>
    </row>
    <row r="64" spans="1:4">
      <c r="A64" s="22">
        <f t="shared" si="1"/>
        <v>76</v>
      </c>
      <c r="B64" s="22">
        <v>1</v>
      </c>
      <c r="C64" s="22"/>
      <c r="D64" s="22">
        <v>0</v>
      </c>
    </row>
    <row r="65" spans="1:10">
      <c r="A65" s="22">
        <f t="shared" si="1"/>
        <v>78</v>
      </c>
      <c r="B65" s="22">
        <v>0</v>
      </c>
      <c r="C65" s="22"/>
      <c r="D65" s="22">
        <v>0</v>
      </c>
    </row>
    <row r="66" spans="1:10">
      <c r="A66" s="22">
        <f t="shared" si="1"/>
        <v>80</v>
      </c>
      <c r="B66" s="22">
        <v>2</v>
      </c>
      <c r="C66" s="22"/>
      <c r="D66" s="22">
        <v>0</v>
      </c>
    </row>
    <row r="67" spans="1:10">
      <c r="A67" s="24" t="s">
        <v>37</v>
      </c>
      <c r="B67" s="22">
        <v>1</v>
      </c>
      <c r="C67" s="22">
        <v>0</v>
      </c>
      <c r="D67" s="22">
        <v>0</v>
      </c>
    </row>
    <row r="68" spans="1:10">
      <c r="A68" s="25" t="s">
        <v>14</v>
      </c>
      <c r="B68" s="25">
        <f>SUM(B34:B67)</f>
        <v>585</v>
      </c>
      <c r="C68" s="25">
        <f>SUM(C34:C67)</f>
        <v>269</v>
      </c>
      <c r="D68" s="25">
        <f>SUM(D34:D67)</f>
        <v>275</v>
      </c>
    </row>
    <row r="70" spans="1:10" ht="15">
      <c r="A70" s="11" t="s">
        <v>34</v>
      </c>
    </row>
    <row r="71" spans="1:10">
      <c r="A71" s="21" t="s">
        <v>2</v>
      </c>
      <c r="B71" s="21">
        <v>2009</v>
      </c>
      <c r="C71" s="21">
        <v>2011</v>
      </c>
      <c r="D71" s="21">
        <v>2015</v>
      </c>
      <c r="E71" s="20"/>
      <c r="F71" s="20"/>
      <c r="G71" s="20"/>
      <c r="H71" s="20"/>
      <c r="I71" s="20"/>
      <c r="J71" s="20"/>
    </row>
    <row r="72" spans="1:10">
      <c r="A72" s="22">
        <v>16</v>
      </c>
      <c r="B72" s="27">
        <v>6.15</v>
      </c>
      <c r="C72" s="27">
        <f>(2.85+3.42+0.19)/2</f>
        <v>3.23</v>
      </c>
      <c r="D72" s="27">
        <v>2.1</v>
      </c>
      <c r="E72" s="20"/>
      <c r="F72" s="20"/>
      <c r="G72" s="20"/>
      <c r="H72" s="20"/>
      <c r="I72" s="20"/>
      <c r="J72" s="20"/>
    </row>
    <row r="73" spans="1:10">
      <c r="A73" s="22">
        <f>A72+2</f>
        <v>18</v>
      </c>
      <c r="B73" s="27">
        <v>6.4</v>
      </c>
      <c r="C73" s="27">
        <f>(2.85+3.42+0.19)/2</f>
        <v>3.23</v>
      </c>
      <c r="D73" s="27">
        <v>2.8</v>
      </c>
      <c r="E73" s="20"/>
      <c r="F73" s="20"/>
      <c r="G73" s="20"/>
      <c r="H73" s="20"/>
      <c r="I73" s="20"/>
      <c r="J73" s="20"/>
    </row>
    <row r="74" spans="1:10">
      <c r="A74" s="22">
        <f>A73+2</f>
        <v>20</v>
      </c>
      <c r="B74" s="27">
        <v>10</v>
      </c>
      <c r="C74" s="27">
        <f>(3.52+4.48+0.64)/2</f>
        <v>4.32</v>
      </c>
      <c r="D74" s="27">
        <v>3.25</v>
      </c>
      <c r="E74" s="20"/>
      <c r="F74" s="20"/>
      <c r="G74" s="20"/>
      <c r="H74" s="20"/>
      <c r="I74" s="20"/>
      <c r="J74" s="20"/>
    </row>
    <row r="75" spans="1:10">
      <c r="A75" s="22">
        <f t="shared" ref="A75:A89" si="2">A74+2</f>
        <v>22</v>
      </c>
      <c r="B75" s="27">
        <v>11.1</v>
      </c>
      <c r="C75" s="27">
        <f>(3.52+4.48+0.64)/2</f>
        <v>4.32</v>
      </c>
      <c r="D75" s="27">
        <v>3.6</v>
      </c>
      <c r="E75" s="20"/>
      <c r="F75" s="20"/>
      <c r="G75" s="20"/>
      <c r="H75" s="20"/>
      <c r="I75" s="20"/>
      <c r="J75" s="20"/>
    </row>
    <row r="76" spans="1:10">
      <c r="A76" s="22">
        <f t="shared" si="2"/>
        <v>24</v>
      </c>
      <c r="B76" s="27">
        <v>10</v>
      </c>
      <c r="C76" s="27">
        <f>(8.93+5.17+0.94)/2</f>
        <v>7.52</v>
      </c>
      <c r="D76" s="27">
        <v>4.4000000000000004</v>
      </c>
      <c r="E76" s="20"/>
      <c r="F76" s="20"/>
      <c r="G76" s="20"/>
      <c r="H76" s="20"/>
      <c r="I76" s="20"/>
      <c r="J76" s="20"/>
    </row>
    <row r="77" spans="1:10">
      <c r="A77" s="22">
        <f t="shared" si="2"/>
        <v>26</v>
      </c>
      <c r="B77" s="27">
        <v>15</v>
      </c>
      <c r="C77" s="27">
        <f>(8.93+5.17+0.94)/2</f>
        <v>7.52</v>
      </c>
      <c r="D77" s="27">
        <v>7</v>
      </c>
      <c r="E77" s="20"/>
      <c r="F77" s="20"/>
      <c r="G77" s="20"/>
      <c r="H77" s="20"/>
      <c r="I77" s="20"/>
      <c r="J77" s="20"/>
    </row>
    <row r="78" spans="1:10">
      <c r="A78" s="22">
        <f t="shared" si="2"/>
        <v>28</v>
      </c>
      <c r="B78" s="27">
        <v>12</v>
      </c>
      <c r="C78" s="28">
        <f>(14.07+6.7+1.34)/2</f>
        <v>11.055</v>
      </c>
      <c r="D78" s="27">
        <v>10.8</v>
      </c>
      <c r="E78" s="20"/>
      <c r="F78" s="20"/>
      <c r="G78" s="20"/>
      <c r="H78" s="20"/>
      <c r="I78" s="20"/>
      <c r="J78" s="20"/>
    </row>
    <row r="79" spans="1:10">
      <c r="A79" s="22">
        <f t="shared" si="2"/>
        <v>30</v>
      </c>
      <c r="B79" s="27">
        <v>23</v>
      </c>
      <c r="C79" s="27">
        <f>(14.07+6.7+1.34)/2</f>
        <v>11.055</v>
      </c>
      <c r="D79" s="27">
        <v>9.8000000000000007</v>
      </c>
      <c r="E79" s="20"/>
      <c r="F79" s="20"/>
      <c r="G79" s="20"/>
      <c r="H79" s="20"/>
      <c r="I79" s="20"/>
      <c r="J79" s="20"/>
    </row>
    <row r="80" spans="1:10">
      <c r="A80" s="22">
        <f t="shared" si="2"/>
        <v>32</v>
      </c>
      <c r="B80" s="27">
        <v>21.6</v>
      </c>
      <c r="C80" s="27">
        <f>(10.8+6.3)/2</f>
        <v>8.5500000000000007</v>
      </c>
      <c r="D80" s="27">
        <v>12</v>
      </c>
      <c r="E80" s="20"/>
      <c r="F80" s="20"/>
      <c r="G80" s="20"/>
      <c r="H80" s="20"/>
      <c r="I80" s="20"/>
      <c r="J80" s="20"/>
    </row>
    <row r="81" spans="1:10">
      <c r="A81" s="22">
        <f t="shared" si="2"/>
        <v>34</v>
      </c>
      <c r="B81" s="27">
        <v>22.8</v>
      </c>
      <c r="C81" s="27">
        <f>(10.8+6.3)/2</f>
        <v>8.5500000000000007</v>
      </c>
      <c r="D81" s="27">
        <v>7.6</v>
      </c>
      <c r="E81" s="20"/>
      <c r="F81" s="20"/>
      <c r="G81" s="20"/>
      <c r="H81" s="20"/>
      <c r="I81" s="20"/>
      <c r="J81" s="20"/>
    </row>
    <row r="82" spans="1:10">
      <c r="A82" s="22">
        <f t="shared" si="2"/>
        <v>36</v>
      </c>
      <c r="B82" s="27">
        <v>35.200000000000003</v>
      </c>
      <c r="C82" s="27">
        <f>(24.36+13.92+2.32)/2</f>
        <v>20.3</v>
      </c>
      <c r="D82" s="27">
        <v>16.5</v>
      </c>
      <c r="E82" s="20"/>
      <c r="F82" s="20"/>
      <c r="G82" s="20"/>
      <c r="H82" s="20"/>
      <c r="I82" s="20"/>
      <c r="J82" s="20"/>
    </row>
    <row r="83" spans="1:10">
      <c r="A83" s="22">
        <f t="shared" si="2"/>
        <v>38</v>
      </c>
      <c r="B83" s="27">
        <v>37.5</v>
      </c>
      <c r="C83" s="27">
        <f>(24.36+13.92+2.32)/2</f>
        <v>20.3</v>
      </c>
      <c r="D83" s="27">
        <v>18.75</v>
      </c>
      <c r="E83" s="20"/>
      <c r="F83" s="20"/>
      <c r="G83" s="20"/>
      <c r="H83" s="20"/>
      <c r="I83" s="20"/>
      <c r="J83" s="20"/>
    </row>
    <row r="84" spans="1:10">
      <c r="A84" s="22">
        <f t="shared" si="2"/>
        <v>40</v>
      </c>
      <c r="B84" s="27">
        <v>42</v>
      </c>
      <c r="C84" s="27">
        <f>(20.72+13.32+4.44)/2</f>
        <v>19.239999999999998</v>
      </c>
      <c r="D84" s="27">
        <v>26.6</v>
      </c>
      <c r="E84" s="20"/>
      <c r="F84" s="20"/>
      <c r="G84" s="20"/>
      <c r="H84" s="20"/>
      <c r="I84" s="20"/>
      <c r="J84" s="20"/>
    </row>
    <row r="85" spans="1:10">
      <c r="A85" s="22">
        <f t="shared" si="2"/>
        <v>42</v>
      </c>
      <c r="B85" s="27">
        <v>41.6</v>
      </c>
      <c r="C85" s="27">
        <f>(20.72+13.32+4.44)/2</f>
        <v>19.239999999999998</v>
      </c>
      <c r="D85" s="27">
        <v>19.2</v>
      </c>
      <c r="E85" s="20"/>
      <c r="F85" s="20"/>
      <c r="G85" s="20"/>
      <c r="H85" s="20"/>
      <c r="I85" s="20"/>
      <c r="J85" s="20"/>
    </row>
    <row r="86" spans="1:10">
      <c r="A86" s="22">
        <f t="shared" si="2"/>
        <v>44</v>
      </c>
      <c r="B86" s="27">
        <v>52.2</v>
      </c>
      <c r="C86" s="27">
        <f>(16.38+16.38+1.82)/2</f>
        <v>17.29</v>
      </c>
      <c r="D86" s="27">
        <v>28.8</v>
      </c>
      <c r="E86" s="20"/>
      <c r="F86" s="20"/>
      <c r="G86" s="20"/>
      <c r="H86" s="20"/>
      <c r="I86" s="20"/>
      <c r="J86" s="20"/>
    </row>
    <row r="87" spans="1:10">
      <c r="A87" s="22">
        <f>A86+2</f>
        <v>46</v>
      </c>
      <c r="B87" s="27">
        <v>48</v>
      </c>
      <c r="C87" s="27">
        <f>(16.38+16.38+1.82)/2</f>
        <v>17.29</v>
      </c>
      <c r="D87" s="27">
        <v>22</v>
      </c>
      <c r="E87" s="20"/>
      <c r="F87" s="20"/>
      <c r="G87" s="20"/>
      <c r="H87" s="20"/>
      <c r="I87" s="20"/>
      <c r="J87" s="20"/>
    </row>
    <row r="88" spans="1:10">
      <c r="A88" s="22">
        <f t="shared" si="2"/>
        <v>48</v>
      </c>
      <c r="B88" s="27">
        <v>37.4</v>
      </c>
      <c r="C88" s="27">
        <f>(37.4+13.2+4.4)/2</f>
        <v>27.499999999999996</v>
      </c>
      <c r="D88" s="27">
        <v>30.8</v>
      </c>
      <c r="E88" s="20"/>
      <c r="F88" s="20"/>
      <c r="G88" s="20"/>
      <c r="H88" s="20"/>
      <c r="I88" s="20"/>
      <c r="J88" s="20"/>
    </row>
    <row r="89" spans="1:10">
      <c r="A89" s="22">
        <f t="shared" si="2"/>
        <v>50</v>
      </c>
      <c r="B89" s="27">
        <v>40.799999999999997</v>
      </c>
      <c r="C89" s="27">
        <f>(37.4+13.2+4.4)/2</f>
        <v>27.499999999999996</v>
      </c>
      <c r="D89" s="27">
        <v>14.4</v>
      </c>
      <c r="E89" s="20"/>
      <c r="F89" s="20"/>
      <c r="G89" s="20"/>
      <c r="H89" s="20"/>
      <c r="I89" s="20"/>
      <c r="J89" s="20"/>
    </row>
    <row r="90" spans="1:10">
      <c r="A90" s="22">
        <f>A89+2</f>
        <v>52</v>
      </c>
      <c r="B90" s="27">
        <v>39</v>
      </c>
      <c r="C90" s="27">
        <f>(15.78+7.89+2.63)/2</f>
        <v>13.149999999999999</v>
      </c>
      <c r="D90" s="27">
        <v>26</v>
      </c>
      <c r="E90" s="20"/>
      <c r="F90" s="20"/>
      <c r="G90" s="20"/>
      <c r="H90" s="20"/>
      <c r="I90" s="20"/>
      <c r="J90" s="20"/>
    </row>
    <row r="91" spans="1:10">
      <c r="A91" s="22">
        <f t="shared" ref="A91:A104" si="3">A90+2</f>
        <v>54</v>
      </c>
      <c r="B91" s="27">
        <v>42.75</v>
      </c>
      <c r="C91" s="27">
        <f>(15.78+7.89+2.63)/2</f>
        <v>13.149999999999999</v>
      </c>
      <c r="D91" s="27">
        <v>19.95</v>
      </c>
      <c r="E91" s="20"/>
      <c r="F91" s="20"/>
      <c r="G91" s="20"/>
      <c r="H91" s="20"/>
      <c r="I91" s="20"/>
      <c r="J91" s="20"/>
    </row>
    <row r="92" spans="1:10">
      <c r="A92" s="22">
        <f t="shared" si="3"/>
        <v>56</v>
      </c>
      <c r="B92" s="27">
        <v>21.7</v>
      </c>
      <c r="C92" s="27">
        <f>(12.36+3.09+3.09)/2</f>
        <v>9.27</v>
      </c>
      <c r="D92" s="27">
        <v>18.600000000000001</v>
      </c>
      <c r="E92" s="20"/>
      <c r="F92" s="20"/>
      <c r="G92" s="20"/>
      <c r="H92" s="20"/>
      <c r="I92" s="20"/>
      <c r="J92" s="20"/>
    </row>
    <row r="93" spans="1:10">
      <c r="A93" s="22">
        <f t="shared" si="3"/>
        <v>58</v>
      </c>
      <c r="B93" s="27">
        <v>16.75</v>
      </c>
      <c r="C93" s="27">
        <f>(12.36+3.09+3.09)/2</f>
        <v>9.27</v>
      </c>
      <c r="D93" s="27">
        <v>16.75</v>
      </c>
      <c r="E93" s="20"/>
      <c r="F93" s="20"/>
      <c r="G93" s="20"/>
      <c r="H93" s="20"/>
      <c r="I93" s="20"/>
      <c r="J93" s="20"/>
    </row>
    <row r="94" spans="1:10">
      <c r="A94" s="22">
        <f t="shared" si="3"/>
        <v>60</v>
      </c>
      <c r="B94" s="27">
        <v>21.6</v>
      </c>
      <c r="C94" s="27">
        <f>(3.59+3.59)/2</f>
        <v>3.59</v>
      </c>
      <c r="D94" s="27">
        <v>7.2</v>
      </c>
    </row>
    <row r="95" spans="1:10">
      <c r="A95" s="22">
        <f t="shared" si="3"/>
        <v>62</v>
      </c>
      <c r="B95" s="27">
        <v>15.4</v>
      </c>
      <c r="C95" s="27">
        <f>(3.59+3.59)/2</f>
        <v>3.59</v>
      </c>
      <c r="D95" s="27">
        <v>7.7</v>
      </c>
    </row>
    <row r="96" spans="1:10">
      <c r="A96" s="22">
        <f t="shared" si="3"/>
        <v>64</v>
      </c>
      <c r="B96" s="27">
        <v>12.45</v>
      </c>
      <c r="C96" s="27">
        <f>4.14/2</f>
        <v>2.0699999999999998</v>
      </c>
      <c r="D96" s="27">
        <v>0</v>
      </c>
    </row>
    <row r="97" spans="1:4">
      <c r="A97" s="22">
        <f t="shared" si="3"/>
        <v>66</v>
      </c>
      <c r="B97" s="27">
        <v>22</v>
      </c>
      <c r="C97" s="27">
        <f>4.14/2</f>
        <v>2.0699999999999998</v>
      </c>
      <c r="D97" s="27">
        <v>8.8000000000000007</v>
      </c>
    </row>
    <row r="98" spans="1:4">
      <c r="A98" s="22">
        <f t="shared" si="3"/>
        <v>68</v>
      </c>
      <c r="B98" s="27">
        <v>18.8</v>
      </c>
      <c r="C98" s="27"/>
      <c r="D98" s="27"/>
    </row>
    <row r="99" spans="1:4">
      <c r="A99" s="22">
        <f t="shared" si="3"/>
        <v>70</v>
      </c>
      <c r="B99" s="27">
        <v>10</v>
      </c>
      <c r="C99" s="27"/>
      <c r="D99" s="27"/>
    </row>
    <row r="100" spans="1:4">
      <c r="A100" s="22">
        <f t="shared" si="3"/>
        <v>72</v>
      </c>
      <c r="B100" s="27">
        <v>0</v>
      </c>
      <c r="C100" s="27"/>
      <c r="D100" s="27"/>
    </row>
    <row r="101" spans="1:4">
      <c r="A101" s="22">
        <f t="shared" si="3"/>
        <v>74</v>
      </c>
      <c r="B101" s="27">
        <v>5.7</v>
      </c>
      <c r="C101" s="27"/>
      <c r="D101" s="27"/>
    </row>
    <row r="102" spans="1:4">
      <c r="A102" s="22">
        <f t="shared" si="3"/>
        <v>76</v>
      </c>
      <c r="B102" s="27">
        <v>6.1</v>
      </c>
      <c r="C102" s="27"/>
      <c r="D102" s="27"/>
    </row>
    <row r="103" spans="1:4">
      <c r="A103" s="22">
        <f t="shared" si="3"/>
        <v>78</v>
      </c>
      <c r="B103" s="27">
        <v>0</v>
      </c>
      <c r="C103" s="27"/>
      <c r="D103" s="27"/>
    </row>
    <row r="104" spans="1:4">
      <c r="A104" s="22">
        <f t="shared" si="3"/>
        <v>80</v>
      </c>
      <c r="B104" s="27">
        <v>13.6</v>
      </c>
      <c r="C104" s="27"/>
      <c r="D104" s="27"/>
    </row>
    <row r="105" spans="1:4">
      <c r="A105" s="24" t="s">
        <v>37</v>
      </c>
      <c r="B105" s="27">
        <v>8.1</v>
      </c>
      <c r="C105" s="27"/>
      <c r="D105" s="27"/>
    </row>
    <row r="106" spans="1:4">
      <c r="A106" s="25" t="s">
        <v>14</v>
      </c>
      <c r="B106" s="25">
        <f>SUM(B72:B105)</f>
        <v>726.70000000000016</v>
      </c>
      <c r="C106" s="29">
        <f>SUM(C72:C105)</f>
        <v>294.1699999999999</v>
      </c>
      <c r="D106" s="25">
        <f>SUM(D72:D105)</f>
        <v>345.4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J31" sqref="J31"/>
    </sheetView>
  </sheetViews>
  <sheetFormatPr baseColWidth="10" defaultRowHeight="14.25"/>
  <sheetData>
    <row r="1" spans="1:11" ht="15">
      <c r="A1" s="11" t="s">
        <v>33</v>
      </c>
      <c r="D1" s="32" t="s">
        <v>47</v>
      </c>
      <c r="K1" t="s">
        <v>46</v>
      </c>
    </row>
    <row r="2" spans="1:11">
      <c r="A2" s="21" t="s">
        <v>2</v>
      </c>
      <c r="B2" s="21">
        <v>2009</v>
      </c>
      <c r="C2" s="21">
        <v>2011</v>
      </c>
      <c r="D2" s="21">
        <v>2015</v>
      </c>
      <c r="F2" t="s">
        <v>39</v>
      </c>
      <c r="G2" t="s">
        <v>40</v>
      </c>
      <c r="H2" t="s">
        <v>41</v>
      </c>
      <c r="I2" t="s">
        <v>42</v>
      </c>
    </row>
    <row r="3" spans="1:11">
      <c r="A3" s="22">
        <v>16</v>
      </c>
      <c r="B3" s="22">
        <v>41</v>
      </c>
      <c r="C3" s="26">
        <f>34/2</f>
        <v>17</v>
      </c>
      <c r="D3" s="22">
        <v>14</v>
      </c>
      <c r="E3">
        <f>((A3*0.01/2)^2)*PI()</f>
        <v>2.0106192982974676E-2</v>
      </c>
      <c r="F3">
        <f>E3*B3</f>
        <v>0.82435391230196176</v>
      </c>
      <c r="G3">
        <f>E3*C3</f>
        <v>0.34180528071056948</v>
      </c>
      <c r="H3">
        <f>E3*D3</f>
        <v>0.28148670176164547</v>
      </c>
      <c r="I3" t="s">
        <v>43</v>
      </c>
      <c r="J3">
        <f>SUM(D3:D6)</f>
        <v>53</v>
      </c>
      <c r="K3">
        <f>J3/1.75</f>
        <v>30.285714285714285</v>
      </c>
    </row>
    <row r="4" spans="1:11">
      <c r="A4" s="22">
        <f>A3+2</f>
        <v>18</v>
      </c>
      <c r="B4" s="22">
        <v>32</v>
      </c>
      <c r="C4" s="22">
        <f>34/2</f>
        <v>17</v>
      </c>
      <c r="D4" s="22">
        <v>14</v>
      </c>
      <c r="E4">
        <f t="shared" ref="E4:E36" si="0">((A4*0.01/2)^2)*PI()</f>
        <v>2.5446900494077322E-2</v>
      </c>
      <c r="F4">
        <f t="shared" ref="F4:F36" si="1">E4*B4</f>
        <v>0.81430081581047431</v>
      </c>
      <c r="G4">
        <f t="shared" ref="G4:G36" si="2">E4*C4</f>
        <v>0.43259730839931448</v>
      </c>
      <c r="H4">
        <f t="shared" ref="H4:H36" si="3">E4*D4</f>
        <v>0.3562566069170825</v>
      </c>
      <c r="I4" t="s">
        <v>44</v>
      </c>
      <c r="J4">
        <f>SUM(D7:D12)</f>
        <v>80</v>
      </c>
      <c r="K4">
        <f t="shared" ref="K4:K5" si="4">J4/1.75</f>
        <v>45.714285714285715</v>
      </c>
    </row>
    <row r="5" spans="1:11">
      <c r="A5" s="22">
        <f>A4+2</f>
        <v>20</v>
      </c>
      <c r="B5" s="22">
        <v>40</v>
      </c>
      <c r="C5" s="26">
        <f>27/2</f>
        <v>13.5</v>
      </c>
      <c r="D5" s="22">
        <v>13</v>
      </c>
      <c r="E5">
        <f t="shared" si="0"/>
        <v>3.1415926535897934E-2</v>
      </c>
      <c r="F5">
        <f t="shared" si="1"/>
        <v>1.2566370614359172</v>
      </c>
      <c r="G5">
        <f t="shared" si="2"/>
        <v>0.42411500823462212</v>
      </c>
      <c r="H5">
        <f t="shared" si="3"/>
        <v>0.40840704496667313</v>
      </c>
      <c r="I5" t="s">
        <v>45</v>
      </c>
      <c r="J5">
        <f>SUM(D13:D36)</f>
        <v>142</v>
      </c>
      <c r="K5">
        <f t="shared" si="4"/>
        <v>81.142857142857139</v>
      </c>
    </row>
    <row r="6" spans="1:11">
      <c r="A6" s="22">
        <f t="shared" ref="A6:A20" si="5">A5+2</f>
        <v>22</v>
      </c>
      <c r="B6" s="22">
        <v>37</v>
      </c>
      <c r="C6" s="22">
        <f>27/2</f>
        <v>13.5</v>
      </c>
      <c r="D6" s="22">
        <v>12</v>
      </c>
      <c r="E6">
        <f t="shared" si="0"/>
        <v>3.8013271108436497E-2</v>
      </c>
      <c r="F6">
        <f t="shared" si="1"/>
        <v>1.4064910310121503</v>
      </c>
      <c r="G6">
        <f t="shared" si="2"/>
        <v>0.51317915996389274</v>
      </c>
      <c r="H6">
        <f t="shared" si="3"/>
        <v>0.45615925330123797</v>
      </c>
    </row>
    <row r="7" spans="1:11">
      <c r="A7" s="22">
        <f t="shared" si="5"/>
        <v>24</v>
      </c>
      <c r="B7" s="22">
        <v>25</v>
      </c>
      <c r="C7" s="26">
        <f>32/2</f>
        <v>16</v>
      </c>
      <c r="D7" s="22">
        <v>11</v>
      </c>
      <c r="E7">
        <f t="shared" si="0"/>
        <v>4.5238934211693019E-2</v>
      </c>
      <c r="F7">
        <f t="shared" si="1"/>
        <v>1.1309733552923256</v>
      </c>
      <c r="G7">
        <f t="shared" si="2"/>
        <v>0.7238229473870883</v>
      </c>
      <c r="H7">
        <f t="shared" si="3"/>
        <v>0.49762827632862322</v>
      </c>
    </row>
    <row r="8" spans="1:11">
      <c r="A8" s="22">
        <f t="shared" si="5"/>
        <v>26</v>
      </c>
      <c r="B8" s="22">
        <v>30</v>
      </c>
      <c r="C8" s="22">
        <f>32/2</f>
        <v>16</v>
      </c>
      <c r="D8" s="22">
        <v>14</v>
      </c>
      <c r="E8">
        <f t="shared" si="0"/>
        <v>5.3092915845667513E-2</v>
      </c>
      <c r="F8">
        <f t="shared" si="1"/>
        <v>1.5927874753700253</v>
      </c>
      <c r="G8">
        <f t="shared" si="2"/>
        <v>0.8494866535306802</v>
      </c>
      <c r="H8">
        <f t="shared" si="3"/>
        <v>0.7433008218393452</v>
      </c>
    </row>
    <row r="9" spans="1:11">
      <c r="A9" s="22">
        <f t="shared" si="5"/>
        <v>28</v>
      </c>
      <c r="B9" s="22">
        <v>20</v>
      </c>
      <c r="C9" s="26">
        <f>33/2</f>
        <v>16.5</v>
      </c>
      <c r="D9" s="22">
        <v>18</v>
      </c>
      <c r="E9">
        <f t="shared" si="0"/>
        <v>6.1575216010359951E-2</v>
      </c>
      <c r="F9">
        <f t="shared" si="1"/>
        <v>1.2315043202071991</v>
      </c>
      <c r="G9">
        <f t="shared" si="2"/>
        <v>1.0159910641709391</v>
      </c>
      <c r="H9">
        <f t="shared" si="3"/>
        <v>1.1083538881864792</v>
      </c>
    </row>
    <row r="10" spans="1:11">
      <c r="A10" s="22">
        <f t="shared" si="5"/>
        <v>30</v>
      </c>
      <c r="B10" s="22">
        <v>33</v>
      </c>
      <c r="C10" s="22">
        <f>33/2</f>
        <v>16.5</v>
      </c>
      <c r="D10" s="22">
        <v>14</v>
      </c>
      <c r="E10">
        <f t="shared" si="0"/>
        <v>7.0685834705770348E-2</v>
      </c>
      <c r="F10">
        <f t="shared" si="1"/>
        <v>2.3326325452904215</v>
      </c>
      <c r="G10">
        <f t="shared" si="2"/>
        <v>1.1663162726452108</v>
      </c>
      <c r="H10">
        <f t="shared" si="3"/>
        <v>0.9896016858807849</v>
      </c>
    </row>
    <row r="11" spans="1:11">
      <c r="A11" s="22">
        <f t="shared" si="5"/>
        <v>32</v>
      </c>
      <c r="B11" s="22">
        <v>27</v>
      </c>
      <c r="C11" s="26">
        <f>19/2</f>
        <v>9.5</v>
      </c>
      <c r="D11" s="22">
        <v>15</v>
      </c>
      <c r="E11">
        <f t="shared" si="0"/>
        <v>8.0424771931898703E-2</v>
      </c>
      <c r="F11">
        <f t="shared" si="1"/>
        <v>2.1714688421612651</v>
      </c>
      <c r="G11">
        <f t="shared" si="2"/>
        <v>0.76403533335303764</v>
      </c>
      <c r="H11">
        <f t="shared" si="3"/>
        <v>1.2063715789784806</v>
      </c>
    </row>
    <row r="12" spans="1:11">
      <c r="A12" s="22">
        <f t="shared" si="5"/>
        <v>34</v>
      </c>
      <c r="B12" s="22">
        <v>24</v>
      </c>
      <c r="C12" s="22">
        <f>19/2</f>
        <v>9.5</v>
      </c>
      <c r="D12" s="22">
        <v>8</v>
      </c>
      <c r="E12">
        <f t="shared" si="0"/>
        <v>9.0792027688745044E-2</v>
      </c>
      <c r="F12">
        <f t="shared" si="1"/>
        <v>2.179008664529881</v>
      </c>
      <c r="G12">
        <f t="shared" si="2"/>
        <v>0.86252426304307794</v>
      </c>
      <c r="H12">
        <f t="shared" si="3"/>
        <v>0.72633622150996036</v>
      </c>
    </row>
    <row r="13" spans="1:11">
      <c r="A13" s="22">
        <f t="shared" si="5"/>
        <v>36</v>
      </c>
      <c r="B13" s="22">
        <v>32</v>
      </c>
      <c r="C13" s="26">
        <f>35/2</f>
        <v>17.5</v>
      </c>
      <c r="D13" s="22">
        <v>15</v>
      </c>
      <c r="E13">
        <f t="shared" si="0"/>
        <v>0.10178760197630929</v>
      </c>
      <c r="F13">
        <f t="shared" si="1"/>
        <v>3.2572032632418972</v>
      </c>
      <c r="G13">
        <f t="shared" si="2"/>
        <v>1.7812830345854125</v>
      </c>
      <c r="H13">
        <f t="shared" si="3"/>
        <v>1.5268140296446393</v>
      </c>
    </row>
    <row r="14" spans="1:11">
      <c r="A14" s="22">
        <f t="shared" si="5"/>
        <v>38</v>
      </c>
      <c r="B14" s="22">
        <v>30</v>
      </c>
      <c r="C14" s="22">
        <f>35/2</f>
        <v>17.5</v>
      </c>
      <c r="D14" s="22">
        <v>15</v>
      </c>
      <c r="E14">
        <f t="shared" si="0"/>
        <v>0.11341149479459153</v>
      </c>
      <c r="F14">
        <f t="shared" si="1"/>
        <v>3.4023448438377462</v>
      </c>
      <c r="G14">
        <f t="shared" si="2"/>
        <v>1.9847011589053518</v>
      </c>
      <c r="H14">
        <f t="shared" si="3"/>
        <v>1.7011724219188731</v>
      </c>
    </row>
    <row r="15" spans="1:11">
      <c r="A15" s="22">
        <f t="shared" si="5"/>
        <v>40</v>
      </c>
      <c r="B15" s="22">
        <v>30</v>
      </c>
      <c r="C15" s="26">
        <f>26/2</f>
        <v>13</v>
      </c>
      <c r="D15" s="22">
        <v>19</v>
      </c>
      <c r="E15">
        <f t="shared" si="0"/>
        <v>0.12566370614359174</v>
      </c>
      <c r="F15">
        <f t="shared" si="1"/>
        <v>3.7699111843077522</v>
      </c>
      <c r="G15">
        <f t="shared" si="2"/>
        <v>1.6336281798666925</v>
      </c>
      <c r="H15">
        <f t="shared" si="3"/>
        <v>2.387610416728243</v>
      </c>
    </row>
    <row r="16" spans="1:11">
      <c r="A16" s="22">
        <f t="shared" si="5"/>
        <v>42</v>
      </c>
      <c r="B16" s="22">
        <v>26</v>
      </c>
      <c r="C16" s="22">
        <f>26/2</f>
        <v>13</v>
      </c>
      <c r="D16" s="22">
        <v>12</v>
      </c>
      <c r="E16">
        <f t="shared" si="0"/>
        <v>0.13854423602330987</v>
      </c>
      <c r="F16">
        <f t="shared" si="1"/>
        <v>3.6021501366060567</v>
      </c>
      <c r="G16">
        <f t="shared" si="2"/>
        <v>1.8010750683030283</v>
      </c>
      <c r="H16">
        <f t="shared" si="3"/>
        <v>1.6625308322797183</v>
      </c>
    </row>
    <row r="17" spans="1:8">
      <c r="A17" s="22">
        <f t="shared" si="5"/>
        <v>44</v>
      </c>
      <c r="B17" s="22">
        <v>29</v>
      </c>
      <c r="C17" s="26">
        <f>19/2</f>
        <v>9.5</v>
      </c>
      <c r="D17" s="22">
        <v>16</v>
      </c>
      <c r="E17">
        <f t="shared" si="0"/>
        <v>0.15205308443374599</v>
      </c>
      <c r="F17">
        <f t="shared" si="1"/>
        <v>4.4095394485786334</v>
      </c>
      <c r="G17">
        <f t="shared" si="2"/>
        <v>1.444504302120587</v>
      </c>
      <c r="H17">
        <f t="shared" si="3"/>
        <v>2.4328493509399358</v>
      </c>
    </row>
    <row r="18" spans="1:8">
      <c r="A18" s="22">
        <f>A17+2</f>
        <v>46</v>
      </c>
      <c r="B18" s="22">
        <v>24</v>
      </c>
      <c r="C18" s="22">
        <f>19/2</f>
        <v>9.5</v>
      </c>
      <c r="D18" s="22">
        <v>11</v>
      </c>
      <c r="E18">
        <f t="shared" si="0"/>
        <v>0.16619025137490007</v>
      </c>
      <c r="F18">
        <f t="shared" si="1"/>
        <v>3.9885660329976016</v>
      </c>
      <c r="G18">
        <f t="shared" si="2"/>
        <v>1.5788073880615507</v>
      </c>
      <c r="H18">
        <f t="shared" si="3"/>
        <v>1.8280927651239007</v>
      </c>
    </row>
    <row r="19" spans="1:8">
      <c r="A19" s="22">
        <f t="shared" si="5"/>
        <v>48</v>
      </c>
      <c r="B19" s="22">
        <v>17</v>
      </c>
      <c r="C19" s="26">
        <f>25/2</f>
        <v>12.5</v>
      </c>
      <c r="D19" s="22">
        <v>14</v>
      </c>
      <c r="E19">
        <f t="shared" si="0"/>
        <v>0.18095573684677208</v>
      </c>
      <c r="F19">
        <f t="shared" si="1"/>
        <v>3.0762475263951252</v>
      </c>
      <c r="G19">
        <f t="shared" si="2"/>
        <v>2.2619467105846511</v>
      </c>
      <c r="H19">
        <f t="shared" si="3"/>
        <v>2.5333803158548092</v>
      </c>
    </row>
    <row r="20" spans="1:8">
      <c r="A20" s="22">
        <f t="shared" si="5"/>
        <v>50</v>
      </c>
      <c r="B20" s="22">
        <v>17</v>
      </c>
      <c r="C20" s="22">
        <f>25/2</f>
        <v>12.5</v>
      </c>
      <c r="D20" s="22">
        <v>6</v>
      </c>
      <c r="E20">
        <f t="shared" si="0"/>
        <v>0.19634954084936207</v>
      </c>
      <c r="F20">
        <f t="shared" si="1"/>
        <v>3.3379421944391554</v>
      </c>
      <c r="G20">
        <f t="shared" si="2"/>
        <v>2.454369260617026</v>
      </c>
      <c r="H20">
        <f t="shared" si="3"/>
        <v>1.1780972450961724</v>
      </c>
    </row>
    <row r="21" spans="1:8">
      <c r="A21" s="22">
        <f>A20+2</f>
        <v>52</v>
      </c>
      <c r="B21" s="22">
        <v>15</v>
      </c>
      <c r="C21" s="26">
        <f>10/2</f>
        <v>5</v>
      </c>
      <c r="D21" s="22">
        <v>10</v>
      </c>
      <c r="E21">
        <f t="shared" si="0"/>
        <v>0.21237166338267005</v>
      </c>
      <c r="F21">
        <f t="shared" si="1"/>
        <v>3.1855749507400506</v>
      </c>
      <c r="G21">
        <f t="shared" si="2"/>
        <v>1.0618583169133502</v>
      </c>
      <c r="H21">
        <f t="shared" si="3"/>
        <v>2.1237166338267004</v>
      </c>
    </row>
    <row r="22" spans="1:8">
      <c r="A22" s="22">
        <f t="shared" ref="A22:A35" si="6">A21+2</f>
        <v>54</v>
      </c>
      <c r="B22" s="22">
        <v>15</v>
      </c>
      <c r="C22" s="22">
        <f>10/2</f>
        <v>5</v>
      </c>
      <c r="D22" s="22">
        <v>7</v>
      </c>
      <c r="E22">
        <f t="shared" si="0"/>
        <v>0.22902210444669593</v>
      </c>
      <c r="F22">
        <f t="shared" si="1"/>
        <v>3.4353315667004392</v>
      </c>
      <c r="G22">
        <f t="shared" si="2"/>
        <v>1.1451105222334796</v>
      </c>
      <c r="H22">
        <f t="shared" si="3"/>
        <v>1.6031547311268715</v>
      </c>
    </row>
    <row r="23" spans="1:8">
      <c r="A23" s="22">
        <f t="shared" si="6"/>
        <v>56</v>
      </c>
      <c r="B23" s="22">
        <v>7</v>
      </c>
      <c r="C23" s="26">
        <f>6/2</f>
        <v>3</v>
      </c>
      <c r="D23" s="22">
        <v>6</v>
      </c>
      <c r="E23">
        <f t="shared" si="0"/>
        <v>0.2463008640414398</v>
      </c>
      <c r="F23">
        <f t="shared" si="1"/>
        <v>1.7241060482900785</v>
      </c>
      <c r="G23">
        <f t="shared" si="2"/>
        <v>0.73890259212431941</v>
      </c>
      <c r="H23">
        <f t="shared" si="3"/>
        <v>1.4778051842486388</v>
      </c>
    </row>
    <row r="24" spans="1:8">
      <c r="A24" s="22">
        <f t="shared" si="6"/>
        <v>58</v>
      </c>
      <c r="B24" s="22">
        <v>5</v>
      </c>
      <c r="C24" s="22">
        <f>6/2</f>
        <v>3</v>
      </c>
      <c r="D24" s="22">
        <v>5</v>
      </c>
      <c r="E24">
        <f t="shared" si="0"/>
        <v>0.26420794216690158</v>
      </c>
      <c r="F24">
        <f t="shared" si="1"/>
        <v>1.321039710834508</v>
      </c>
      <c r="G24">
        <f t="shared" si="2"/>
        <v>0.79262382650070473</v>
      </c>
      <c r="H24">
        <f t="shared" si="3"/>
        <v>1.321039710834508</v>
      </c>
    </row>
    <row r="25" spans="1:8">
      <c r="A25" s="22">
        <f t="shared" si="6"/>
        <v>60</v>
      </c>
      <c r="B25" s="22">
        <v>6</v>
      </c>
      <c r="C25" s="26">
        <f>2/2</f>
        <v>1</v>
      </c>
      <c r="D25" s="22">
        <v>2</v>
      </c>
      <c r="E25">
        <f t="shared" si="0"/>
        <v>0.28274333882308139</v>
      </c>
      <c r="F25">
        <f t="shared" si="1"/>
        <v>1.6964600329384885</v>
      </c>
      <c r="G25">
        <f t="shared" si="2"/>
        <v>0.28274333882308139</v>
      </c>
      <c r="H25">
        <f t="shared" si="3"/>
        <v>0.56548667764616278</v>
      </c>
    </row>
    <row r="26" spans="1:8">
      <c r="A26" s="22">
        <f t="shared" si="6"/>
        <v>62</v>
      </c>
      <c r="B26" s="22">
        <v>4</v>
      </c>
      <c r="C26" s="22">
        <f>2/2</f>
        <v>1</v>
      </c>
      <c r="D26" s="22">
        <v>2</v>
      </c>
      <c r="E26">
        <f t="shared" si="0"/>
        <v>0.30190705400997914</v>
      </c>
      <c r="F26">
        <f t="shared" si="1"/>
        <v>1.2076282160399165</v>
      </c>
      <c r="G26">
        <f t="shared" si="2"/>
        <v>0.30190705400997914</v>
      </c>
      <c r="H26">
        <f t="shared" si="3"/>
        <v>0.60381410801995827</v>
      </c>
    </row>
    <row r="27" spans="1:8">
      <c r="A27" s="22">
        <f t="shared" si="6"/>
        <v>64</v>
      </c>
      <c r="B27" s="22">
        <v>3</v>
      </c>
      <c r="C27" s="26">
        <f>1/2</f>
        <v>0.5</v>
      </c>
      <c r="D27" s="22">
        <v>0</v>
      </c>
      <c r="E27">
        <f t="shared" si="0"/>
        <v>0.32169908772759481</v>
      </c>
      <c r="F27">
        <f t="shared" si="1"/>
        <v>0.96509726318278444</v>
      </c>
      <c r="G27">
        <f t="shared" si="2"/>
        <v>0.16084954386379741</v>
      </c>
      <c r="H27">
        <f t="shared" si="3"/>
        <v>0</v>
      </c>
    </row>
    <row r="28" spans="1:8">
      <c r="A28" s="22">
        <f t="shared" si="6"/>
        <v>66</v>
      </c>
      <c r="B28" s="22">
        <v>5</v>
      </c>
      <c r="C28" s="22">
        <f>1/2</f>
        <v>0.5</v>
      </c>
      <c r="D28" s="22">
        <v>2</v>
      </c>
      <c r="E28">
        <f t="shared" si="0"/>
        <v>0.34211943997592853</v>
      </c>
      <c r="F28">
        <f t="shared" si="1"/>
        <v>1.7105971998796425</v>
      </c>
      <c r="G28">
        <f t="shared" si="2"/>
        <v>0.17105971998796426</v>
      </c>
      <c r="H28">
        <f t="shared" si="3"/>
        <v>0.68423887995185706</v>
      </c>
    </row>
    <row r="29" spans="1:8">
      <c r="A29" s="22">
        <f t="shared" si="6"/>
        <v>68</v>
      </c>
      <c r="B29" s="22">
        <v>4</v>
      </c>
      <c r="C29" s="22"/>
      <c r="D29" s="22">
        <v>0</v>
      </c>
      <c r="E29">
        <f t="shared" si="0"/>
        <v>0.36316811075498018</v>
      </c>
      <c r="F29">
        <f t="shared" si="1"/>
        <v>1.4526724430199207</v>
      </c>
      <c r="G29">
        <f t="shared" si="2"/>
        <v>0</v>
      </c>
      <c r="H29">
        <f t="shared" si="3"/>
        <v>0</v>
      </c>
    </row>
    <row r="30" spans="1:8">
      <c r="A30" s="22">
        <f t="shared" si="6"/>
        <v>70</v>
      </c>
      <c r="B30" s="22">
        <v>2</v>
      </c>
      <c r="C30" s="22"/>
      <c r="D30" s="22">
        <v>0</v>
      </c>
      <c r="E30">
        <f t="shared" si="0"/>
        <v>0.38484510006474976</v>
      </c>
      <c r="F30">
        <f t="shared" si="1"/>
        <v>0.76969020012949951</v>
      </c>
      <c r="G30">
        <f t="shared" si="2"/>
        <v>0</v>
      </c>
      <c r="H30">
        <f t="shared" si="3"/>
        <v>0</v>
      </c>
    </row>
    <row r="31" spans="1:8">
      <c r="A31" s="22">
        <f t="shared" si="6"/>
        <v>72</v>
      </c>
      <c r="B31" s="22">
        <v>0</v>
      </c>
      <c r="C31" s="22"/>
      <c r="D31" s="22">
        <v>0</v>
      </c>
      <c r="E31">
        <f t="shared" si="0"/>
        <v>0.40715040790523715</v>
      </c>
      <c r="F31">
        <f t="shared" si="1"/>
        <v>0</v>
      </c>
      <c r="G31">
        <f t="shared" si="2"/>
        <v>0</v>
      </c>
      <c r="H31">
        <f t="shared" si="3"/>
        <v>0</v>
      </c>
    </row>
    <row r="32" spans="1:8">
      <c r="A32" s="22">
        <f t="shared" si="6"/>
        <v>74</v>
      </c>
      <c r="B32" s="22">
        <v>1</v>
      </c>
      <c r="C32" s="22"/>
      <c r="D32" s="22">
        <v>0</v>
      </c>
      <c r="E32">
        <f t="shared" si="0"/>
        <v>0.43008403427644265</v>
      </c>
      <c r="F32">
        <f t="shared" si="1"/>
        <v>0.43008403427644265</v>
      </c>
      <c r="G32">
        <f t="shared" si="2"/>
        <v>0</v>
      </c>
      <c r="H32">
        <f t="shared" si="3"/>
        <v>0</v>
      </c>
    </row>
    <row r="33" spans="1:8">
      <c r="A33" s="22">
        <f t="shared" si="6"/>
        <v>76</v>
      </c>
      <c r="B33" s="22">
        <v>1</v>
      </c>
      <c r="C33" s="22"/>
      <c r="D33" s="22">
        <v>0</v>
      </c>
      <c r="E33">
        <f t="shared" si="0"/>
        <v>0.45364597917836613</v>
      </c>
      <c r="F33">
        <f t="shared" si="1"/>
        <v>0.45364597917836613</v>
      </c>
      <c r="G33">
        <f t="shared" si="2"/>
        <v>0</v>
      </c>
      <c r="H33">
        <f t="shared" si="3"/>
        <v>0</v>
      </c>
    </row>
    <row r="34" spans="1:8">
      <c r="A34" s="22">
        <f t="shared" si="6"/>
        <v>78</v>
      </c>
      <c r="B34" s="22">
        <v>0</v>
      </c>
      <c r="C34" s="22"/>
      <c r="D34" s="22">
        <v>0</v>
      </c>
      <c r="E34">
        <f t="shared" si="0"/>
        <v>0.4778362426110076</v>
      </c>
      <c r="F34">
        <f t="shared" si="1"/>
        <v>0</v>
      </c>
      <c r="G34">
        <f t="shared" si="2"/>
        <v>0</v>
      </c>
      <c r="H34">
        <f t="shared" si="3"/>
        <v>0</v>
      </c>
    </row>
    <row r="35" spans="1:8">
      <c r="A35" s="22">
        <f t="shared" si="6"/>
        <v>80</v>
      </c>
      <c r="B35" s="22">
        <v>2</v>
      </c>
      <c r="C35" s="22"/>
      <c r="D35" s="22">
        <v>0</v>
      </c>
      <c r="E35">
        <f t="shared" si="0"/>
        <v>0.50265482457436694</v>
      </c>
      <c r="F35">
        <f t="shared" si="1"/>
        <v>1.0053096491487339</v>
      </c>
      <c r="G35">
        <f t="shared" si="2"/>
        <v>0</v>
      </c>
      <c r="H35">
        <f t="shared" si="3"/>
        <v>0</v>
      </c>
    </row>
    <row r="36" spans="1:8">
      <c r="A36" s="24">
        <v>80</v>
      </c>
      <c r="B36" s="22">
        <v>1</v>
      </c>
      <c r="C36" s="22">
        <v>0</v>
      </c>
      <c r="D36" s="22">
        <v>0</v>
      </c>
      <c r="E36">
        <f t="shared" si="0"/>
        <v>0.50265482457436694</v>
      </c>
      <c r="F36">
        <f t="shared" si="1"/>
        <v>0.50265482457436694</v>
      </c>
      <c r="G36">
        <f t="shared" si="2"/>
        <v>0</v>
      </c>
      <c r="H36">
        <f t="shared" si="3"/>
        <v>0</v>
      </c>
    </row>
    <row r="37" spans="1:8">
      <c r="A37" s="25" t="s">
        <v>14</v>
      </c>
      <c r="B37" s="25">
        <f>SUM(B3:B36)</f>
        <v>585</v>
      </c>
      <c r="C37" s="25">
        <f>SUM(C3:C36)</f>
        <v>269</v>
      </c>
      <c r="D37" s="25">
        <f>SUM(D3:D36)</f>
        <v>275</v>
      </c>
      <c r="F37">
        <f t="shared" ref="F37:H37" si="7">SUM(F3:F36)</f>
        <v>63.64395477274882</v>
      </c>
      <c r="G37">
        <f t="shared" si="7"/>
        <v>26.689243308939414</v>
      </c>
      <c r="H37">
        <f t="shared" si="7"/>
        <v>30.403705382911298</v>
      </c>
    </row>
    <row r="38" spans="1:8">
      <c r="A38" t="s">
        <v>46</v>
      </c>
      <c r="B38" s="19">
        <f>B37/1.75</f>
        <v>334.28571428571428</v>
      </c>
      <c r="C38" s="19">
        <f t="shared" ref="C38:D38" si="8">C37/1.75</f>
        <v>153.71428571428572</v>
      </c>
      <c r="D38" s="19">
        <f t="shared" si="8"/>
        <v>157.14285714285714</v>
      </c>
      <c r="E38" s="19"/>
      <c r="F38" s="19">
        <f>F37/1.75</f>
        <v>36.367974155856466</v>
      </c>
      <c r="G38" s="19">
        <f t="shared" ref="G38:H38" si="9">G37/1.75</f>
        <v>15.250996176536807</v>
      </c>
      <c r="H38" s="19">
        <f t="shared" si="9"/>
        <v>17.373545933092171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Kluppierungsprotokoll</vt:lpstr>
      <vt:lpstr>Grafiken</vt:lpstr>
      <vt:lpstr>Vorb. WA Grundfläche</vt:lpstr>
    </vt:vector>
  </TitlesOfParts>
  <Company>VOL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</dc:creator>
  <cp:lastModifiedBy>Christina Zumbrunn</cp:lastModifiedBy>
  <cp:lastPrinted>2015-10-09T12:58:07Z</cp:lastPrinted>
  <dcterms:created xsi:type="dcterms:W3CDTF">2001-11-27T06:14:43Z</dcterms:created>
  <dcterms:modified xsi:type="dcterms:W3CDTF">2019-03-22T10:19:12Z</dcterms:modified>
</cp:coreProperties>
</file>