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LACETTE_VD\Suivi-2024\VD-13\Report de données_2025.07.17\"/>
    </mc:Choice>
  </mc:AlternateContent>
  <xr:revisionPtr revIDLastSave="0" documentId="13_ncr:1_{5CB61C54-68B1-4B67-BA94-64175C2F4D05}" xr6:coauthVersionLast="36" xr6:coauthVersionMax="47" xr10:uidLastSave="{00000000-0000-0000-0000-000000000000}"/>
  <bookViews>
    <workbookView xWindow="0" yWindow="0" windowWidth="38670" windowHeight="11940" xr2:uid="{F5AF8166-C36D-8F43-A718-C991CCD96BC1}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K32" i="6" l="1"/>
  <c r="D32" i="6"/>
  <c r="F32" i="6"/>
  <c r="H32" i="6"/>
  <c r="I32" i="6"/>
  <c r="L32" i="6"/>
  <c r="R32" i="6"/>
  <c r="M32" i="6"/>
  <c r="N32" i="6"/>
  <c r="O32" i="6"/>
  <c r="P32" i="6"/>
  <c r="C32" i="6"/>
  <c r="Q32" i="6"/>
  <c r="E32" i="6"/>
  <c r="S32" i="6"/>
  <c r="G32" i="6"/>
  <c r="J32" i="6"/>
  <c r="H33" i="5"/>
  <c r="M33" i="5"/>
  <c r="Q33" i="5"/>
  <c r="E33" i="5"/>
  <c r="G33" i="5"/>
  <c r="I33" i="5"/>
  <c r="K33" i="5"/>
  <c r="L33" i="5"/>
  <c r="O33" i="5"/>
  <c r="P33" i="5"/>
  <c r="R33" i="5"/>
  <c r="J33" i="5"/>
  <c r="N33" i="5"/>
  <c r="C33" i="5"/>
  <c r="F33" i="5"/>
  <c r="D33" i="5"/>
  <c r="S33" i="5"/>
  <c r="N31" i="6"/>
  <c r="P31" i="6"/>
  <c r="S31" i="6"/>
  <c r="J31" i="6"/>
  <c r="M31" i="6"/>
  <c r="O31" i="6"/>
  <c r="G31" i="6"/>
  <c r="I31" i="6"/>
  <c r="K31" i="6"/>
  <c r="C31" i="6"/>
  <c r="Q31" i="6"/>
  <c r="D31" i="6"/>
  <c r="R31" i="6"/>
  <c r="E31" i="6"/>
  <c r="F31" i="6"/>
  <c r="H31" i="6"/>
  <c r="L31" i="6"/>
  <c r="H33" i="6"/>
  <c r="I33" i="6"/>
  <c r="J33" i="6"/>
  <c r="M33" i="6"/>
  <c r="D33" i="6"/>
  <c r="F33" i="6"/>
  <c r="G33" i="6"/>
  <c r="K33" i="6"/>
  <c r="L33" i="6"/>
  <c r="N33" i="6"/>
  <c r="O33" i="6"/>
  <c r="Q33" i="6"/>
  <c r="R33" i="6"/>
  <c r="S33" i="6"/>
  <c r="P33" i="6"/>
  <c r="C33" i="6"/>
  <c r="E33" i="6"/>
  <c r="C30" i="5"/>
  <c r="Q30" i="5"/>
  <c r="I30" i="5"/>
  <c r="M30" i="5"/>
  <c r="O30" i="5"/>
  <c r="P30" i="5"/>
  <c r="D30" i="5"/>
  <c r="R30" i="5"/>
  <c r="G30" i="5"/>
  <c r="J30" i="5"/>
  <c r="K30" i="5"/>
  <c r="E30" i="5"/>
  <c r="S30" i="5"/>
  <c r="F30" i="5"/>
  <c r="N30" i="5"/>
  <c r="H30" i="5"/>
  <c r="L30" i="5"/>
  <c r="N31" i="5"/>
  <c r="D31" i="5"/>
  <c r="O31" i="5"/>
  <c r="Q31" i="5"/>
  <c r="E31" i="5"/>
  <c r="J31" i="5"/>
  <c r="P31" i="5"/>
  <c r="C31" i="5"/>
  <c r="R31" i="5"/>
  <c r="S31" i="5"/>
  <c r="F31" i="5"/>
  <c r="H31" i="5"/>
  <c r="L31" i="5"/>
  <c r="G31" i="5"/>
  <c r="I31" i="5"/>
  <c r="K31" i="5"/>
  <c r="M31" i="5"/>
  <c r="E34" i="5"/>
  <c r="S34" i="5"/>
  <c r="L34" i="5"/>
  <c r="C34" i="5"/>
  <c r="R34" i="5"/>
  <c r="F34" i="5"/>
  <c r="G34" i="5"/>
  <c r="H34" i="5"/>
  <c r="I34" i="5"/>
  <c r="O34" i="5"/>
  <c r="P34" i="5"/>
  <c r="J34" i="5"/>
  <c r="K34" i="5"/>
  <c r="M34" i="5"/>
  <c r="N34" i="5"/>
  <c r="Q34" i="5"/>
  <c r="D34" i="5"/>
  <c r="K32" i="5"/>
  <c r="N32" i="5"/>
  <c r="R32" i="5"/>
  <c r="E32" i="5"/>
  <c r="L32" i="5"/>
  <c r="C32" i="5"/>
  <c r="F32" i="5"/>
  <c r="M32" i="5"/>
  <c r="D32" i="5"/>
  <c r="G32" i="5"/>
  <c r="H32" i="5"/>
  <c r="O32" i="5"/>
  <c r="P32" i="5"/>
  <c r="Q32" i="5"/>
  <c r="S32" i="5"/>
  <c r="J32" i="5"/>
  <c r="I32" i="5"/>
  <c r="C30" i="6"/>
  <c r="Q30" i="6"/>
  <c r="D30" i="6"/>
  <c r="R30" i="6"/>
  <c r="S30" i="6"/>
  <c r="E30" i="6"/>
  <c r="F30" i="6"/>
  <c r="G30" i="6"/>
  <c r="H30" i="6"/>
  <c r="I30" i="6"/>
  <c r="J30" i="6"/>
  <c r="L30" i="6"/>
  <c r="M30" i="6"/>
  <c r="N30" i="6"/>
  <c r="O30" i="6"/>
  <c r="P30" i="6"/>
  <c r="K30" i="6"/>
  <c r="E34" i="6"/>
  <c r="S34" i="6"/>
  <c r="G34" i="6"/>
  <c r="L34" i="6"/>
  <c r="F34" i="6"/>
  <c r="O34" i="6"/>
  <c r="Q34" i="6"/>
  <c r="R34" i="6"/>
  <c r="J34" i="6"/>
  <c r="N34" i="6"/>
  <c r="P34" i="6"/>
  <c r="H34" i="6"/>
  <c r="I34" i="6"/>
  <c r="K34" i="6"/>
  <c r="C34" i="6"/>
  <c r="D34" i="6"/>
  <c r="M34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<sst xmlns="http://schemas.openxmlformats.org/spreadsheetml/2006/main" count="155" uniqueCount="56">
  <si>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</si>
  <si>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</si>
  <si>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</si>
  <si>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</si>
  <si>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</si>
  <si>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</si>
  <si>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</si>
  <si>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</si>
  <si>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</si>
  <si>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</si>
  <si>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</si>
  <si>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</si>
  <si>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</si>
  <si>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</si>
  <si>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</si>
  <si>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</si>
  <si>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</si>
  <si>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</si>
  <si>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</si>
  <si>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</si>
  <si>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</si>
  <si>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</si>
  <si>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</si>
  <si>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</si>
  <si>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</si>
  <si>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</si>
  <si>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</si>
  <si>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</si>
  <si>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</si>
  <si>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</si>
  <si>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</si>
  <si>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</si>
  <si>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</si>
  <si>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</si>
  <si>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</si>
  <si>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</si>
  <si>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</si>
  <si>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</si>
  <si>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</si>
  <si>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</si>
  <si>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</si>
  <si>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</si>
  <si>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</si>
  <si>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</si>
  <si>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</si>
  <si>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</si>
  <si>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</si>
  <si>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</si>
  <si>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</si>
  <si>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</si>
  <si>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</si>
  <si>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</si>
  <si>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</si>
  <si>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</si>
  <si>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VD13 - Sous-Barme</t>
  </si>
  <si>
    <t>ILEX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</si>
</sst>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workbookViewId="0">
      <selection activeCell="F47" sqref="F47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54</v>
      </c>
    </row>
    <row r="4" spans="1:19" x14ac:dyDescent="0.25">
      <c r="A4" s="13" t="s">
        <v>7</v>
      </c>
      <c r="B4" s="29">
        <v>45853</v>
      </c>
    </row>
    <row r="5" spans="1:19" x14ac:dyDescent="0.25">
      <c r="A5" s="13" t="s">
        <v>8</v>
      </c>
      <c r="B5" s="10" t="s">
        <v>55</v>
      </c>
    </row>
    <row r="6" spans="1:19" x14ac:dyDescent="0.25">
      <c r="A6" s="13" t="s">
        <v>9</v>
      </c>
      <c r="B6" s="6">
        <v>0.7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12</v>
      </c>
      <c r="K9" s="7">
        <v>45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20</v>
      </c>
    </row>
    <row r="10" spans="1:19" x14ac:dyDescent="0.25">
      <c r="A10" s="8">
        <v>14</v>
      </c>
      <c r="B10" s="8">
        <v>0.12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1</v>
      </c>
      <c r="K10" s="8">
        <v>9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  <c r="S10" s="8">
        <v>1</v>
      </c>
    </row>
    <row r="11" spans="1:19" x14ac:dyDescent="0.25">
      <c r="A11" s="8">
        <v>18</v>
      </c>
      <c r="B11" s="8">
        <v>0.18</v>
      </c>
      <c r="C11" s="8">
        <v>4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1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</row>
    <row r="12" spans="1:19" x14ac:dyDescent="0.25">
      <c r="A12" s="8">
        <v>22</v>
      </c>
      <c r="B12" s="8">
        <v>0.28999999999999998</v>
      </c>
      <c r="C12" s="8">
        <v>3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1:19" x14ac:dyDescent="0.25">
      <c r="A13" s="8">
        <v>26</v>
      </c>
      <c r="B13" s="8">
        <v>0.46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2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1:19" x14ac:dyDescent="0.25">
      <c r="A14" s="8">
        <v>30</v>
      </c>
      <c r="B14" s="8">
        <v>0.67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5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</row>
    <row r="15" spans="1:19" x14ac:dyDescent="0.25">
      <c r="A15" s="8">
        <v>34</v>
      </c>
      <c r="B15" s="8">
        <v>0.92</v>
      </c>
      <c r="C15" s="8">
        <v>2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1</v>
      </c>
      <c r="K15" s="8">
        <v>6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</row>
    <row r="16" spans="1:19" x14ac:dyDescent="0.25">
      <c r="A16" s="8">
        <v>38</v>
      </c>
      <c r="B16" s="8">
        <v>1.21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</row>
    <row r="17" spans="1:19" x14ac:dyDescent="0.25">
      <c r="A17" s="8">
        <v>42</v>
      </c>
      <c r="B17" s="8">
        <v>1.56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</row>
    <row r="18" spans="1:19" x14ac:dyDescent="0.25">
      <c r="A18" s="8">
        <v>46</v>
      </c>
      <c r="B18" s="8">
        <v>1.93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</row>
    <row r="19" spans="1:19" x14ac:dyDescent="0.25">
      <c r="A19" s="8">
        <v>50</v>
      </c>
      <c r="B19" s="8">
        <v>2.35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</row>
    <row r="20" spans="1:19" x14ac:dyDescent="0.25">
      <c r="A20" s="8">
        <v>54</v>
      </c>
      <c r="B20" s="8">
        <v>2.79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</row>
    <row r="21" spans="1:19" x14ac:dyDescent="0.25">
      <c r="A21" s="8">
        <v>58</v>
      </c>
      <c r="B21" s="8">
        <v>3.27</v>
      </c>
      <c r="C21" s="8">
        <v>0</v>
      </c>
      <c r="D21" s="8">
        <v>0</v>
      </c>
      <c r="E21" s="8">
        <v>1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</row>
    <row r="22" spans="1:19" x14ac:dyDescent="0.25">
      <c r="A22" s="8">
        <v>62</v>
      </c>
      <c r="B22" s="8">
        <v>3.8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</row>
    <row r="23" spans="1:19" x14ac:dyDescent="0.25">
      <c r="A23" s="8">
        <v>66</v>
      </c>
      <c r="B23" s="8">
        <v>4.37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</row>
    <row r="24" spans="1:19" x14ac:dyDescent="0.25">
      <c r="A24" s="8">
        <v>70</v>
      </c>
      <c r="B24" s="8">
        <v>4.99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</row>
    <row r="25" spans="1:19" x14ac:dyDescent="0.25">
      <c r="A25" s="8">
        <v>74</v>
      </c>
      <c r="B25" s="8">
        <v>5.66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</row>
    <row r="26" spans="1:19" x14ac:dyDescent="0.25">
      <c r="A26" s="8">
        <v>78</v>
      </c>
      <c r="B26" s="8">
        <v>6.34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</row>
    <row r="27" spans="1:19" x14ac:dyDescent="0.25">
      <c r="A27" s="8">
        <v>82</v>
      </c>
      <c r="B27" s="8">
        <v>7.06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</row>
    <row r="28" spans="1:19" x14ac:dyDescent="0.25">
      <c r="A28" s="8">
        <v>86</v>
      </c>
      <c r="B28" s="8">
        <v>7.8049999999999997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0</v>
      </c>
    </row>
    <row r="29" spans="1:19" x14ac:dyDescent="0.25">
      <c r="A29" s="8">
        <v>90</v>
      </c>
      <c r="B29" s="8">
        <v>8.58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</row>
    <row r="30" spans="1:19" x14ac:dyDescent="0.25">
      <c r="A30" s="8">
        <v>94</v>
      </c>
      <c r="B30" s="8">
        <v>9.3874999999999993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  <c r="R30" s="8">
        <v>0</v>
      </c>
      <c r="S30" s="8">
        <v>0</v>
      </c>
    </row>
    <row r="31" spans="1:19" x14ac:dyDescent="0.25">
      <c r="A31" s="8">
        <v>98</v>
      </c>
      <c r="B31" s="8">
        <v>10.227499999999999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  <c r="R31" s="8">
        <v>0</v>
      </c>
      <c r="S31" s="8">
        <v>0</v>
      </c>
    </row>
    <row r="32" spans="1:19" x14ac:dyDescent="0.25">
      <c r="A32" s="8">
        <v>102</v>
      </c>
      <c r="B32" s="8">
        <v>11.1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</row>
    <row r="33" spans="1:19" x14ac:dyDescent="0.25">
      <c r="A33" s="8">
        <v>106</v>
      </c>
      <c r="B33" s="8">
        <v>12.0075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</row>
    <row r="34" spans="1:19" x14ac:dyDescent="0.25">
      <c r="A34" s="8">
        <v>110</v>
      </c>
      <c r="B34" s="8">
        <v>12.977499999999999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  <c r="Q34" s="8">
        <v>0</v>
      </c>
      <c r="R34" s="8">
        <v>0</v>
      </c>
      <c r="S34" s="8">
        <v>0</v>
      </c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11</v>
      </c>
      <c r="D54" s="12">
        <f t="shared" ref="D54:S54" si="0">SUM(D9:D51)</f>
        <v>0</v>
      </c>
      <c r="E54" s="12">
        <f t="shared" si="0"/>
        <v>1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15</v>
      </c>
      <c r="K54" s="12">
        <f t="shared" si="0"/>
        <v>70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21</v>
      </c>
      <c r="T54" s="13">
        <f>SUM(C54:S54)</f>
        <v>118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15.7</v>
      </c>
      <c r="D55" s="20">
        <f t="shared" ref="D55:S55" si="3">ROUND(D54/$B$6, 1)</f>
        <v>0</v>
      </c>
      <c r="E55" s="20">
        <f t="shared" si="3"/>
        <v>1.4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21.4</v>
      </c>
      <c r="K55" s="20">
        <f t="shared" si="3"/>
        <v>100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30</v>
      </c>
      <c r="T55" s="21">
        <f>ROUND(SUM(C55:S55),0)</f>
        <v>169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0.53</v>
      </c>
      <c r="D56" s="22">
        <f>ROUND('Calcul surface terriere'!D53, 2)</f>
        <v>0</v>
      </c>
      <c r="E56" s="22">
        <f>ROUND('Calcul surface terriere'!E53, 2)</f>
        <v>0.26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0</v>
      </c>
      <c r="J56" s="22">
        <f>ROUND('Calcul surface terriere'!J53, 2)</f>
        <v>0.25</v>
      </c>
      <c r="K56" s="22">
        <f>ROUND('Calcul surface terriere'!K53, 2)</f>
        <v>1.75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0.17</v>
      </c>
      <c r="T56" s="23">
        <f>ROUND('Calcul surface terriere'!T53,1)</f>
        <v>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0.75</v>
      </c>
      <c r="D57" s="22">
        <f>ROUND('Calcul surface terriere'!D54, 2)</f>
        <v>0</v>
      </c>
      <c r="E57" s="22">
        <f>ROUND('Calcul surface terriere'!E54, 2)</f>
        <v>0.38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0</v>
      </c>
      <c r="J57" s="22">
        <f>ROUND('Calcul surface terriere'!J54, 2)</f>
        <v>0.36</v>
      </c>
      <c r="K57" s="22">
        <f>ROUND('Calcul surface terriere'!K54, 2)</f>
        <v>2.5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0.25</v>
      </c>
      <c r="T57" s="23">
        <f>ROUND('Calcul surface terriere'!T54, 1)</f>
        <v>4.2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18</v>
      </c>
      <c r="D58" s="24">
        <f>ROUND(100 * 'Calcul surface terriere'!D55,0)</f>
        <v>0</v>
      </c>
      <c r="E58" s="24">
        <f>ROUND(100 * 'Calcul surface terriere'!E55,0)</f>
        <v>9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0</v>
      </c>
      <c r="J58" s="24">
        <f>ROUND(100 * 'Calcul surface terriere'!J55,0)</f>
        <v>9</v>
      </c>
      <c r="K58" s="24">
        <f>ROUND(100 * 'Calcul surface terriere'!K55,0)</f>
        <v>59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6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4.8</v>
      </c>
      <c r="D59" s="26">
        <f>ROUND('Calcul volume sur pied'!D53, 1)</f>
        <v>0</v>
      </c>
      <c r="E59" s="26">
        <f>ROUND('Calcul volume sur pied'!E53, 1)</f>
        <v>3.3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0</v>
      </c>
      <c r="J59" s="26">
        <f>ROUND('Calcul volume sur pied'!J53, 1)</f>
        <v>2.5</v>
      </c>
      <c r="K59" s="26">
        <f>ROUND('Calcul volume sur pied'!K53, 1)</f>
        <v>17.100000000000001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1.7</v>
      </c>
      <c r="T59" s="27">
        <f>ROUND('Calcul volume sur pied'!T53, 0)</f>
        <v>29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6.8</v>
      </c>
      <c r="D60" s="26">
        <f>ROUND('Calcul volume sur pied'!D54, 1)</f>
        <v>0</v>
      </c>
      <c r="E60" s="26">
        <f>ROUND('Calcul volume sur pied'!E54, 1)</f>
        <v>4.7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0</v>
      </c>
      <c r="J60" s="26">
        <f>ROUND('Calcul volume sur pied'!J54, 1)</f>
        <v>3.5</v>
      </c>
      <c r="K60" s="26">
        <f>ROUND('Calcul volume sur pied'!K54, 1)</f>
        <v>24.4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2.5</v>
      </c>
      <c r="T60" s="27">
        <f>ROUND('Calcul volume sur pied'!T54, 0)</f>
        <v>42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16</v>
      </c>
      <c r="D61" s="24">
        <f>ROUND(100 * 'Calcul volume sur pied'!D55, 0)</f>
        <v>0</v>
      </c>
      <c r="E61" s="24">
        <f>ROUND(100 * 'Calcul volume sur pied'!E55, 0)</f>
        <v>11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0</v>
      </c>
      <c r="J61" s="24">
        <f>ROUND(100 * 'Calcul volume sur pied'!J55, 0)</f>
        <v>8</v>
      </c>
      <c r="K61" s="24">
        <f>ROUND(100 * 'Calcul volume sur pied'!K55, 0)</f>
        <v>58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6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17.142857142857142</v>
      </c>
      <c r="K9" s="7">
        <f>'Protocole Inventaire'!K9/$B$6</f>
        <v>64.285714285714292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28.571428571428573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1.4285714285714286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0</v>
      </c>
      <c r="J10" s="8">
        <f>'Protocole Inventaire'!J10/$B$6</f>
        <v>1.4285714285714286</v>
      </c>
      <c r="K10" s="8">
        <f>'Protocole Inventaire'!K10/$B$6</f>
        <v>12.857142857142858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1.4285714285714286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5.7142857142857144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0</v>
      </c>
      <c r="J11" s="8">
        <f>'Protocole Inventaire'!J11/$B$6</f>
        <v>0</v>
      </c>
      <c r="K11" s="8">
        <f>'Protocole Inventaire'!K11/$B$6</f>
        <v>1.4285714285714286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4.2857142857142856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0</v>
      </c>
      <c r="J12" s="8">
        <f>'Protocole Inventaire'!J12/$B$6</f>
        <v>0</v>
      </c>
      <c r="K12" s="8">
        <f>'Protocole Inventaire'!K12/$B$6</f>
        <v>0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0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0</v>
      </c>
      <c r="J13" s="8">
        <f>'Protocole Inventaire'!J13/$B$6</f>
        <v>1.4285714285714286</v>
      </c>
      <c r="K13" s="8">
        <f>'Protocole Inventaire'!K13/$B$6</f>
        <v>2.8571428571428572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0</v>
      </c>
      <c r="D14" s="8">
        <f>'Protocole Inventaire'!D14/$B$6</f>
        <v>0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0</v>
      </c>
      <c r="J14" s="8">
        <f>'Protocole Inventaire'!J14/$B$6</f>
        <v>0</v>
      </c>
      <c r="K14" s="8">
        <f>'Protocole Inventaire'!K14/$B$6</f>
        <v>7.1428571428571432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2.8571428571428572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0</v>
      </c>
      <c r="J15" s="8">
        <f>'Protocole Inventaire'!J15/$B$6</f>
        <v>1.4285714285714286</v>
      </c>
      <c r="K15" s="8">
        <f>'Protocole Inventaire'!K15/$B$6</f>
        <v>8.5714285714285712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1.4285714285714286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0</v>
      </c>
      <c r="J16" s="8">
        <f>'Protocole Inventaire'!J16/$B$6</f>
        <v>0</v>
      </c>
      <c r="K16" s="8">
        <f>'Protocole Inventaire'!K16/$B$6</f>
        <v>2.8571428571428572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0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0</v>
      </c>
      <c r="J17" s="8">
        <f>'Protocole Inventaire'!J17/$B$6</f>
        <v>0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0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0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0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0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0</v>
      </c>
      <c r="D20" s="8">
        <f>'Protocole Inventaire'!D20/$B$6</f>
        <v>0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0</v>
      </c>
      <c r="J20" s="8">
        <f>'Protocole Inventaire'!J20/$B$6</f>
        <v>0</v>
      </c>
      <c r="K20" s="8">
        <f>'Protocole Inventaire'!K20/$B$6</f>
        <v>0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0</v>
      </c>
      <c r="D21" s="8">
        <f>'Protocole Inventaire'!D21/$B$6</f>
        <v>0</v>
      </c>
      <c r="E21" s="8">
        <f>'Protocole Inventaire'!E21/$B$6</f>
        <v>1.4285714285714286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0</v>
      </c>
      <c r="D22" s="8">
        <f>'Protocole Inventaire'!D22/$B$6</f>
        <v>0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0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0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0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0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0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9.4247779607693816E-2</v>
      </c>
      <c r="K9" s="7">
        <f>'Protocole Inventaire'!K9*($A9/200)^2*PI()</f>
        <v>0.35342917352885178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0.15707963267948968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1.5393804002589988E-2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0</v>
      </c>
      <c r="J10" s="8">
        <f>'Protocole Inventaire'!J10*($A10/200)^2*PI()</f>
        <v>1.5393804002589988E-2</v>
      </c>
      <c r="K10" s="8">
        <f>'Protocole Inventaire'!K10*($A10/200)^2*PI()</f>
        <v>0.1385442360233099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1.5393804002589988E-2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0.10178760197630929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</v>
      </c>
      <c r="J11" s="8">
        <f>'Protocole Inventaire'!J11*($A11/200)^2*PI()</f>
        <v>0</v>
      </c>
      <c r="K11" s="8">
        <f>'Protocole Inventaire'!K11*($A11/200)^2*PI()</f>
        <v>2.5446900494077322E-2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0.11403981332530949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0</v>
      </c>
      <c r="J12" s="8">
        <f>'Protocole Inventaire'!J12*($A12/200)^2*PI()</f>
        <v>0</v>
      </c>
      <c r="K12" s="8">
        <f>'Protocole Inventaire'!K12*($A12/200)^2*PI()</f>
        <v>0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</v>
      </c>
      <c r="J13" s="8">
        <f>'Protocole Inventaire'!J13*($A13/200)^2*PI()</f>
        <v>5.3092915845667513E-2</v>
      </c>
      <c r="K13" s="8">
        <f>'Protocole Inventaire'!K13*($A13/200)^2*PI()</f>
        <v>0.10618583169133503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</v>
      </c>
      <c r="D14" s="8">
        <f>'Protocole Inventaire'!D14*($A14/200)^2*PI()</f>
        <v>0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</v>
      </c>
      <c r="J14" s="8">
        <f>'Protocole Inventaire'!J14*($A14/200)^2*PI()</f>
        <v>0</v>
      </c>
      <c r="K14" s="8">
        <f>'Protocole Inventaire'!K14*($A14/200)^2*PI()</f>
        <v>0.35342917352885167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0.18158405537749009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</v>
      </c>
      <c r="J15" s="8">
        <f>'Protocole Inventaire'!J15*($A15/200)^2*PI()</f>
        <v>9.0792027688745044E-2</v>
      </c>
      <c r="K15" s="8">
        <f>'Protocole Inventaire'!K15*($A15/200)^2*PI()</f>
        <v>0.54475216613247024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0.11341149479459153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</v>
      </c>
      <c r="J16" s="8">
        <f>'Protocole Inventaire'!J16*($A16/200)^2*PI()</f>
        <v>0</v>
      </c>
      <c r="K16" s="8">
        <f>'Protocole Inventaire'!K16*($A16/200)^2*PI()</f>
        <v>0.22682298958918307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</v>
      </c>
      <c r="J17" s="8">
        <f>'Protocole Inventaire'!J17*($A17/200)^2*PI()</f>
        <v>0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0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</v>
      </c>
      <c r="D20" s="8">
        <f>'Protocole Inventaire'!D20*($A20/200)^2*PI()</f>
        <v>0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</v>
      </c>
      <c r="J20" s="8">
        <f>'Protocole Inventaire'!J20*($A20/200)^2*PI()</f>
        <v>0</v>
      </c>
      <c r="K20" s="8">
        <f>'Protocole Inventaire'!K20*($A20/200)^2*PI()</f>
        <v>0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</v>
      </c>
      <c r="D21" s="8">
        <f>'Protocole Inventaire'!D21*($A21/200)^2*PI()</f>
        <v>0</v>
      </c>
      <c r="E21" s="8">
        <f>'Protocole Inventaire'!E21*($A21/200)^2*PI()</f>
        <v>0.26420794216690158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0</v>
      </c>
      <c r="D22" s="8">
        <f>'Protocole Inventaire'!D22*($A22/200)^2*PI()</f>
        <v>0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0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0.52621676947629037</v>
      </c>
      <c r="D53">
        <f t="shared" ref="D53:S53" si="0">SUM(D9:D51)</f>
        <v>0</v>
      </c>
      <c r="E53">
        <f t="shared" si="0"/>
        <v>0.26420794216690158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0.25352652714469637</v>
      </c>
      <c r="K53">
        <f t="shared" si="0"/>
        <v>1.7486104709880792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0.17247343668207968</v>
      </c>
      <c r="T53">
        <f>SUM(C53:S53)</f>
        <v>2.9650351464580473</v>
      </c>
    </row>
    <row r="54" spans="1:20" x14ac:dyDescent="0.25">
      <c r="A54" t="s">
        <v>49</v>
      </c>
      <c r="B54" t="s">
        <v>30</v>
      </c>
      <c r="C54">
        <f>C53/$B$6</f>
        <v>0.75173824210898632</v>
      </c>
      <c r="D54">
        <f t="shared" ref="D54:S54" si="1">D53/$B$6</f>
        <v>0</v>
      </c>
      <c r="E54">
        <f t="shared" si="1"/>
        <v>0.37743991738128801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0.362180753063852</v>
      </c>
      <c r="K54">
        <f t="shared" si="1"/>
        <v>2.4980149585543989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0.24639062383154242</v>
      </c>
      <c r="T54">
        <f>SUM(C54:S54)</f>
        <v>4.2357644949400681</v>
      </c>
    </row>
    <row r="55" spans="1:20" x14ac:dyDescent="0.25">
      <c r="A55" t="s">
        <v>49</v>
      </c>
      <c r="B55" t="s">
        <v>50</v>
      </c>
      <c r="C55">
        <f>C54/$T54</f>
        <v>0.17747404111040471</v>
      </c>
      <c r="D55">
        <f t="shared" ref="D55:S55" si="2">D54/$T54</f>
        <v>0</v>
      </c>
      <c r="E55">
        <f t="shared" si="2"/>
        <v>8.9107861835134541E-2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8.550540368722187E-2</v>
      </c>
      <c r="K55">
        <f t="shared" si="2"/>
        <v>0.58974358974358965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5.8169103623649077E-2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0.7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0.96</v>
      </c>
      <c r="K9" s="7">
        <f>'Protocole Inventaire'!K9*$B9</f>
        <v>3.6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1.6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0.12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</v>
      </c>
      <c r="J10" s="8">
        <f>'Protocole Inventaire'!J10*$B10</f>
        <v>0.12</v>
      </c>
      <c r="K10" s="8">
        <f>'Protocole Inventaire'!K10*$B10</f>
        <v>1.08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0.12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0.72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0</v>
      </c>
      <c r="J11" s="8">
        <f>'Protocole Inventaire'!J11*$B11</f>
        <v>0</v>
      </c>
      <c r="K11" s="8">
        <f>'Protocole Inventaire'!K11*$B11</f>
        <v>0.18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0.86999999999999988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</v>
      </c>
      <c r="J12" s="8">
        <f>'Protocole Inventaire'!J12*$B12</f>
        <v>0</v>
      </c>
      <c r="K12" s="8">
        <f>'Protocole Inventaire'!K12*$B12</f>
        <v>0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0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0</v>
      </c>
      <c r="J13" s="8">
        <f>'Protocole Inventaire'!J13*$B13</f>
        <v>0.46</v>
      </c>
      <c r="K13" s="8">
        <f>'Protocole Inventaire'!K13*$B13</f>
        <v>0.92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0</v>
      </c>
      <c r="D14" s="8">
        <f>'Protocole Inventaire'!D14*$B14</f>
        <v>0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0</v>
      </c>
      <c r="J14" s="8">
        <f>'Protocole Inventaire'!J14*$B14</f>
        <v>0</v>
      </c>
      <c r="K14" s="8">
        <f>'Protocole Inventaire'!K14*$B14</f>
        <v>3.35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1.84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0</v>
      </c>
      <c r="J15" s="8">
        <f>'Protocole Inventaire'!J15*$B15</f>
        <v>0.92</v>
      </c>
      <c r="K15" s="8">
        <f>'Protocole Inventaire'!K15*$B15</f>
        <v>5.5200000000000005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1.21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0</v>
      </c>
      <c r="J16" s="8">
        <f>'Protocole Inventaire'!J16*$B16</f>
        <v>0</v>
      </c>
      <c r="K16" s="8">
        <f>'Protocole Inventaire'!K16*$B16</f>
        <v>2.42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0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0</v>
      </c>
      <c r="J17" s="8">
        <f>'Protocole Inventaire'!J17*$B17</f>
        <v>0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0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0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0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0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0</v>
      </c>
      <c r="D20" s="8">
        <f>'Protocole Inventaire'!D20*$B20</f>
        <v>0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0</v>
      </c>
      <c r="J20" s="8">
        <f>'Protocole Inventaire'!J20*$B20</f>
        <v>0</v>
      </c>
      <c r="K20" s="8">
        <f>'Protocole Inventaire'!K20*$B20</f>
        <v>0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0</v>
      </c>
      <c r="D21" s="8">
        <f>'Protocole Inventaire'!D21*$B21</f>
        <v>0</v>
      </c>
      <c r="E21" s="8">
        <f>'Protocole Inventaire'!E21*$B21</f>
        <v>3.27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0</v>
      </c>
      <c r="D22" s="8">
        <f>'Protocole Inventaire'!D22*$B22</f>
        <v>0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0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0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0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0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0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4.76</v>
      </c>
      <c r="D53">
        <f t="shared" ref="D53:S53" si="0">SUM(D9:D51)</f>
        <v>0</v>
      </c>
      <c r="E53">
        <f t="shared" si="0"/>
        <v>3.27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2.46</v>
      </c>
      <c r="K53">
        <f t="shared" si="0"/>
        <v>17.07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1.7200000000000002</v>
      </c>
      <c r="T53">
        <f>SUM(C53:S53)</f>
        <v>29.279999999999998</v>
      </c>
    </row>
    <row r="54" spans="1:20" x14ac:dyDescent="0.25">
      <c r="A54" t="s">
        <v>53</v>
      </c>
      <c r="B54" t="s">
        <v>30</v>
      </c>
      <c r="C54">
        <f>C53/$B$6</f>
        <v>6.8</v>
      </c>
      <c r="D54">
        <f t="shared" ref="D54:S54" si="1">D53/$B$6</f>
        <v>0</v>
      </c>
      <c r="E54">
        <f t="shared" si="1"/>
        <v>4.6714285714285717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3.5142857142857147</v>
      </c>
      <c r="K54">
        <f t="shared" si="1"/>
        <v>24.385714285714286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2.4571428571428577</v>
      </c>
      <c r="T54">
        <f>SUM(C54:S54)</f>
        <v>41.828571428571429</v>
      </c>
    </row>
    <row r="55" spans="1:20" x14ac:dyDescent="0.25">
      <c r="A55" t="s">
        <v>53</v>
      </c>
      <c r="B55" t="s">
        <v>50</v>
      </c>
      <c r="C55">
        <f>C54/$T54</f>
        <v>0.16256830601092895</v>
      </c>
      <c r="D55">
        <f t="shared" ref="D55:S55" si="2">D54/$T54</f>
        <v>0</v>
      </c>
      <c r="E55">
        <f t="shared" si="2"/>
        <v>0.11168032786885246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8.4016393442622961E-2</v>
      </c>
      <c r="K55">
        <f t="shared" si="2"/>
        <v>0.58299180327868849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5.874316939890712E-2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2025-07-17T11:50:20Z</dcterms:modified>
</cp:coreProperties>
</file>