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9_WA_Walenstadt_Brüsis_2022\01_WF-Einrichtung\2009+11_Stehendkontrolle\"/>
    </mc:Choice>
  </mc:AlternateContent>
  <xr:revisionPtr revIDLastSave="0" documentId="13_ncr:1_{B141BD55-8144-42A0-92AB-4BE12010C2F3}" xr6:coauthVersionLast="47" xr6:coauthVersionMax="47" xr10:uidLastSave="{00000000-0000-0000-0000-000000000000}"/>
  <bookViews>
    <workbookView xWindow="36225" yWindow="3885" windowWidth="19185" windowHeight="1126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<sst xmlns="http://schemas.openxmlformats.org/spreadsheetml/2006/main" count="155" uniqueCount="52">
  <si>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</si>
  <si>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</si>
  <si>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</si>
  <si>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</si>
  <si>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</si>
  <si>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</si>
  <si>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</si>
  <si>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</si>
  <si>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</si>
  <si>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</si>
  <si>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</si>
  <si>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</si>
  <si>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</si>
  <si>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</si>
  <si>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</si>
  <si>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</si>
  <si>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</si>
  <si>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</si>
  <si>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</si>
  <si>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</si>
  <si>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</si>
  <si>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</si>
  <si>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</si>
  <si>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</si>
  <si>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</si>
  <si>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</si>
  <si>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</si>
  <si>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</si>
  <si>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</si>
  <si>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</si>
  <si>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</si>
  <si>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</si>
  <si>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</si>
  <si>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</si>
  <si>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</si>
  <si>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</si>
  <si>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</si>
  <si>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</si>
  <si>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</si>
  <si>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</si>
  <si>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</si>
  <si>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</si>
  <si>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</si>
  <si>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</si>
  <si>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</si>
  <si>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</si>
  <si>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</si>
  <si>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</si>
  <si>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</si>
  <si>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</si>
  <si>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Brüsis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</si>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</sst>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8" zoomScale="90" zoomScaleNormal="90" workbookViewId="0">
      <selection activeCell="M48" sqref="M48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 t="s">
        <v>51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0.62429999999999997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25">
      <c r="A11" s="8">
        <v>18</v>
      </c>
      <c r="B11" s="8">
        <v>0.2</v>
      </c>
      <c r="C11" s="8"/>
      <c r="D11" s="8"/>
      <c r="E11" s="8"/>
      <c r="F11" s="8"/>
      <c r="G11" s="8"/>
      <c r="H11" s="8"/>
      <c r="I11" s="8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/>
      <c r="E12" s="8"/>
      <c r="F12" s="8"/>
      <c r="G12" s="8"/>
      <c r="H12" s="8"/>
      <c r="I12" s="8">
        <v>11</v>
      </c>
      <c r="J12" s="8"/>
      <c r="K12" s="8">
        <v>1</v>
      </c>
      <c r="L12" s="8"/>
      <c r="M12" s="8"/>
      <c r="N12" s="8">
        <v>1</v>
      </c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2</v>
      </c>
      <c r="D13" s="8"/>
      <c r="E13" s="8"/>
      <c r="F13" s="8"/>
      <c r="G13" s="8"/>
      <c r="H13" s="8"/>
      <c r="I13" s="8">
        <v>22</v>
      </c>
      <c r="J13" s="8">
        <v>2</v>
      </c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/>
      <c r="D14" s="8"/>
      <c r="E14" s="8">
        <v>1</v>
      </c>
      <c r="F14" s="8"/>
      <c r="G14" s="8"/>
      <c r="H14" s="8"/>
      <c r="I14" s="8">
        <v>52</v>
      </c>
      <c r="J14" s="8">
        <v>1</v>
      </c>
      <c r="K14" s="8"/>
      <c r="L14" s="8"/>
      <c r="M14" s="8"/>
      <c r="N14" s="8">
        <v>1</v>
      </c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</v>
      </c>
      <c r="D15" s="8"/>
      <c r="E15" s="8"/>
      <c r="F15" s="8"/>
      <c r="G15" s="8"/>
      <c r="H15" s="8"/>
      <c r="I15" s="8">
        <v>31</v>
      </c>
      <c r="J15" s="8">
        <v>1</v>
      </c>
      <c r="K15" s="8"/>
      <c r="L15" s="8"/>
      <c r="M15" s="8"/>
      <c r="N15" s="8">
        <v>1</v>
      </c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</v>
      </c>
      <c r="D16" s="8"/>
      <c r="E16" s="8"/>
      <c r="F16" s="8"/>
      <c r="G16" s="8"/>
      <c r="H16" s="8"/>
      <c r="I16" s="8">
        <v>34</v>
      </c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</v>
      </c>
      <c r="D17" s="8"/>
      <c r="E17" s="8"/>
      <c r="F17" s="8"/>
      <c r="G17" s="8"/>
      <c r="H17" s="8"/>
      <c r="I17" s="8">
        <v>35</v>
      </c>
      <c r="J17" s="8">
        <v>3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/>
      <c r="D18" s="8"/>
      <c r="E18" s="8">
        <v>1</v>
      </c>
      <c r="F18" s="8"/>
      <c r="G18" s="8"/>
      <c r="H18" s="8"/>
      <c r="I18" s="8">
        <v>20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/>
      <c r="E19" s="8">
        <v>2</v>
      </c>
      <c r="F19" s="8"/>
      <c r="G19" s="8"/>
      <c r="H19" s="8"/>
      <c r="I19" s="8">
        <v>10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/>
      <c r="E20" s="8">
        <v>3</v>
      </c>
      <c r="F20" s="8"/>
      <c r="G20" s="8"/>
      <c r="H20" s="8"/>
      <c r="I20" s="8">
        <v>2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/>
      <c r="E21" s="8">
        <v>2</v>
      </c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>
        <v>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</v>
      </c>
      <c r="D54" s="12">
        <f t="shared" ref="D54:S54" si="0">SUM(D9:D51)</f>
        <v>0</v>
      </c>
      <c r="E54" s="12">
        <f t="shared" si="0"/>
        <v>11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222</v>
      </c>
      <c r="J54" s="12">
        <f t="shared" si="0"/>
        <v>11</v>
      </c>
      <c r="K54" s="12">
        <f t="shared" si="0"/>
        <v>2</v>
      </c>
      <c r="L54" s="12">
        <f t="shared" si="0"/>
        <v>0</v>
      </c>
      <c r="M54" s="12">
        <f t="shared" si="0"/>
        <v>0</v>
      </c>
      <c r="N54" s="12">
        <f t="shared" si="0"/>
        <v>3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256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8</v>
      </c>
      <c r="D55" s="20">
        <f t="shared" ref="D55:S55" si="3">ROUND(D54/$B$6, 1)</f>
        <v>0</v>
      </c>
      <c r="E55" s="20">
        <f t="shared" si="3"/>
        <v>17.600000000000001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355.6</v>
      </c>
      <c r="J55" s="20">
        <f t="shared" si="3"/>
        <v>17.600000000000001</v>
      </c>
      <c r="K55" s="20">
        <f t="shared" si="3"/>
        <v>3.2</v>
      </c>
      <c r="L55" s="20">
        <f t="shared" si="3"/>
        <v>0</v>
      </c>
      <c r="M55" s="20">
        <f t="shared" si="3"/>
        <v>0</v>
      </c>
      <c r="N55" s="20">
        <f t="shared" si="3"/>
        <v>4.8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3.2</v>
      </c>
      <c r="T55" s="21">
        <f>ROUND(SUM(C55:S55),0)</f>
        <v>410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0.45</v>
      </c>
      <c r="D56" s="22">
        <f>ROUND('Berechnungen Grundflaeche'!D53, 2)</f>
        <v>0</v>
      </c>
      <c r="E56" s="22">
        <f>ROUND('Berechnungen Grundflaeche'!E53, 2)</f>
        <v>2.4500000000000002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22.89</v>
      </c>
      <c r="J56" s="22">
        <f>ROUND('Berechnungen Grundflaeche'!J53, 2)</f>
        <v>1.33</v>
      </c>
      <c r="K56" s="22">
        <f>ROUND('Berechnungen Grundflaeche'!K53, 2)</f>
        <v>0.15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0.2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7.0000000000000007E-2</v>
      </c>
      <c r="T56" s="23">
        <f>ROUND('Berechnungen Grundflaeche'!T53,1)</f>
        <v>27.5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0.72</v>
      </c>
      <c r="D57" s="22">
        <f>ROUND('Berechnungen Grundflaeche'!D54, 2)</f>
        <v>0</v>
      </c>
      <c r="E57" s="22">
        <f>ROUND('Berechnungen Grundflaeche'!E54, 2)</f>
        <v>3.92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36.67</v>
      </c>
      <c r="J57" s="22">
        <f>ROUND('Berechnungen Grundflaeche'!J54, 2)</f>
        <v>2.12</v>
      </c>
      <c r="K57" s="22">
        <f>ROUND('Berechnungen Grundflaeche'!K54, 2)</f>
        <v>0.24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0.32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0.11</v>
      </c>
      <c r="T57" s="23">
        <f>ROUND('Berechnungen Grundflaeche'!T54, 1)</f>
        <v>44.1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</v>
      </c>
      <c r="D58" s="24">
        <f>ROUND(100 * 'Berechnungen Grundflaeche'!D55,0)</f>
        <v>0</v>
      </c>
      <c r="E58" s="24">
        <f>ROUND(100 * 'Berechnungen Grundflaeche'!E55,0)</f>
        <v>9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83</v>
      </c>
      <c r="J58" s="24">
        <f>ROUND(100 * 'Berechnungen Grundflaeche'!J55,0)</f>
        <v>5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1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4.5999999999999996</v>
      </c>
      <c r="D59" s="26">
        <f>ROUND('Berechnungen Vorrat'!D53, 1)</f>
        <v>0</v>
      </c>
      <c r="E59" s="26">
        <f>ROUND('Berechnungen Vorrat'!E53, 1)</f>
        <v>27.5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238.9</v>
      </c>
      <c r="J59" s="26">
        <f>ROUND('Berechnungen Vorrat'!J53, 1)</f>
        <v>14.1</v>
      </c>
      <c r="K59" s="26">
        <f>ROUND('Berechnungen Vorrat'!K53, 1)</f>
        <v>1.5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1.9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289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7.4</v>
      </c>
      <c r="D60" s="26">
        <f>ROUND('Berechnungen Vorrat'!D54, 1)</f>
        <v>0</v>
      </c>
      <c r="E60" s="26">
        <f>ROUND('Berechnungen Vorrat'!E54, 1)</f>
        <v>44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382.7</v>
      </c>
      <c r="J60" s="26">
        <f>ROUND('Berechnungen Vorrat'!J54, 1)</f>
        <v>22.6</v>
      </c>
      <c r="K60" s="26">
        <f>ROUND('Berechnungen Vorrat'!K54, 1)</f>
        <v>2.4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3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</v>
      </c>
      <c r="T60" s="27">
        <f>ROUND('Berechnungen Vorrat'!T54, 0)</f>
        <v>463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</v>
      </c>
      <c r="D61" s="24">
        <f>ROUND(100 * 'Berechnungen Vorrat'!D55, 0)</f>
        <v>0</v>
      </c>
      <c r="E61" s="24">
        <f>ROUND(100 * 'Berechnungen Vorrat'!E55, 0)</f>
        <v>10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83</v>
      </c>
      <c r="J61" s="24">
        <f>ROUND(100 * 'Berechnungen Vorrat'!J55, 0)</f>
        <v>5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1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0.62429999999999997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1.6017940092904053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6.4071760371616211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17.61973410219446</v>
      </c>
      <c r="J12" s="8">
        <f>Kluppierungsprotokoll!J12/$B$6</f>
        <v>0</v>
      </c>
      <c r="K12" s="8">
        <f>Kluppierungsprotokoll!K12/$B$6</f>
        <v>1.6017940092904053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1.6017940092904053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3.2035880185808105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35.23946820438892</v>
      </c>
      <c r="J13" s="8">
        <f>Kluppierungsprotokoll!J13/$B$6</f>
        <v>3.2035880185808105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1.6017940092904053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1.6017940092904053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83.29328848310108</v>
      </c>
      <c r="J14" s="8">
        <f>Kluppierungsprotokoll!J14/$B$6</f>
        <v>1.6017940092904053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1.6017940092904053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1.6017940092904053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49.655614288002567</v>
      </c>
      <c r="J15" s="8">
        <f>Kluppierungsprotokoll!J15/$B$6</f>
        <v>1.6017940092904053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1.6017940092904053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1.6017940092904053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54.460996315873778</v>
      </c>
      <c r="J16" s="8">
        <f>Kluppierungsprotokoll!J16/$B$6</f>
        <v>1.6017940092904053</v>
      </c>
      <c r="K16" s="8">
        <f>Kluppierungsprotokoll!K16/$B$6</f>
        <v>1.6017940092904053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1.6017940092904053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56.062790325164187</v>
      </c>
      <c r="J17" s="8">
        <f>Kluppierungsprotokoll!J17/$B$6</f>
        <v>4.8053820278712163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1.6017940092904053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32.035880185808104</v>
      </c>
      <c r="J18" s="8">
        <f>Kluppierungsprotokoll!J18/$B$6</f>
        <v>3.2035880185808105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3.2035880185808105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16.017940092904052</v>
      </c>
      <c r="J19" s="8">
        <f>Kluppierungsprotokoll!J19/$B$6</f>
        <v>1.6017940092904053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4.8053820278712163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3.2035880185808105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3.2035880185808105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1.6017940092904053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3.2035880185808105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0.62429999999999997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1.5393804002589988E-2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0.10178760197630929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0.41814598219280147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3.8013271108436497E-2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0.10618583169133503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1.1680441486046851</v>
      </c>
      <c r="J13" s="8">
        <f>Kluppierungsprotokoll!J13*($A13/200)^2*PI()</f>
        <v>0.10618583169133503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7.0685834705770348E-2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3.6756634047000576</v>
      </c>
      <c r="J14" s="8">
        <f>Kluppierungsprotokoll!J14*($A14/200)^2*PI()</f>
        <v>7.0685834705770348E-2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7.0685834705770348E-2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9.0792027688745044E-2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2.8145528583510959</v>
      </c>
      <c r="J15" s="8">
        <f>Kluppierungsprotokoll!J15*($A15/200)^2*PI()</f>
        <v>9.0792027688745044E-2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9.0792027688745044E-2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0.11341149479459153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3.8559908230161124</v>
      </c>
      <c r="J16" s="8">
        <f>Kluppierungsprotokoll!J16*($A16/200)^2*PI()</f>
        <v>0.11341149479459153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0.13854423602330987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4.8490482608158452</v>
      </c>
      <c r="J17" s="8">
        <f>Kluppierungsprotokoll!J17*($A17/200)^2*PI()</f>
        <v>0.41563270806992952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0.16619025137490007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3.3238050274980013</v>
      </c>
      <c r="J18" s="8">
        <f>Kluppierungsprotokoll!J18*($A18/200)^2*PI()</f>
        <v>0.33238050274980013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0.39269908169872414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1.9634954084936207</v>
      </c>
      <c r="J19" s="8">
        <f>Kluppierungsprotokoll!J19*($A19/200)^2*PI()</f>
        <v>0.19634954084936207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0.68706631334008772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0.45804420889339187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0.52841588433380315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0.60381410801995827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0.44893359019798151</v>
      </c>
      <c r="D53">
        <f t="shared" ref="D53:S53" si="0">SUM(D9:D51)</f>
        <v>0</v>
      </c>
      <c r="E53">
        <f t="shared" si="0"/>
        <v>2.4488714734732437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22.892785666708821</v>
      </c>
      <c r="J53">
        <f t="shared" si="0"/>
        <v>1.3254379405495338</v>
      </c>
      <c r="K53">
        <f t="shared" si="0"/>
        <v>0.15142476590302803</v>
      </c>
      <c r="L53">
        <f t="shared" si="0"/>
        <v>0</v>
      </c>
      <c r="M53">
        <f t="shared" si="0"/>
        <v>0</v>
      </c>
      <c r="N53">
        <f t="shared" si="0"/>
        <v>0.19949113350295189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6.8486719848257493E-2</v>
      </c>
      <c r="T53">
        <f>SUM(C53:S53)</f>
        <v>27.535431290183816</v>
      </c>
    </row>
    <row r="54" spans="1:20" x14ac:dyDescent="0.25">
      <c r="A54" t="s">
        <v>24</v>
      </c>
      <c r="B54" t="s">
        <v>26</v>
      </c>
      <c r="C54">
        <f>C53/$B$6</f>
        <v>0.71909913534836067</v>
      </c>
      <c r="D54">
        <f t="shared" ref="D54:S54" si="1">D53/$B$6</f>
        <v>0</v>
      </c>
      <c r="E54">
        <f t="shared" si="1"/>
        <v>3.9225876557316095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36.669526936903445</v>
      </c>
      <c r="J54">
        <f t="shared" si="1"/>
        <v>2.1230785528584555</v>
      </c>
      <c r="K54">
        <f t="shared" si="1"/>
        <v>0.24255128288167233</v>
      </c>
      <c r="L54">
        <f t="shared" si="1"/>
        <v>0</v>
      </c>
      <c r="M54">
        <f t="shared" si="1"/>
        <v>0</v>
      </c>
      <c r="N54">
        <f t="shared" si="1"/>
        <v>0.31954370255158082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0.10970161756888915</v>
      </c>
      <c r="T54">
        <f>SUM(C54:S54)</f>
        <v>44.106088883844009</v>
      </c>
    </row>
    <row r="55" spans="1:20" x14ac:dyDescent="0.25">
      <c r="A55" t="s">
        <v>24</v>
      </c>
      <c r="B55" t="s">
        <v>31</v>
      </c>
      <c r="C55">
        <f>C54/$T54</f>
        <v>1.6303851770719247E-2</v>
      </c>
      <c r="D55">
        <f t="shared" ref="D55:S55" si="2">D54/$T54</f>
        <v>0</v>
      </c>
      <c r="E55">
        <f t="shared" si="2"/>
        <v>8.8935286600949265E-2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0.83139375684556416</v>
      </c>
      <c r="J55">
        <f t="shared" si="2"/>
        <v>4.8135724717050028E-2</v>
      </c>
      <c r="K55">
        <f t="shared" si="2"/>
        <v>5.499269806498723E-3</v>
      </c>
      <c r="L55">
        <f t="shared" si="2"/>
        <v>0</v>
      </c>
      <c r="M55">
        <f t="shared" si="2"/>
        <v>0</v>
      </c>
      <c r="N55">
        <f t="shared" si="2"/>
        <v>7.2448886454910578E-3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2.4872216137276381E-3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0.62429999999999997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0.1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0.8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3.3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0.3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11</v>
      </c>
      <c r="J13" s="8">
        <f>Kluppierungsprotokoll!J13*$B13</f>
        <v>1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0.7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36.4</v>
      </c>
      <c r="J14" s="8">
        <f>Kluppierungsprotokoll!J14*$B14</f>
        <v>0.7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0.7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0.9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27.900000000000002</v>
      </c>
      <c r="J15" s="8">
        <f>Kluppierungsprotokoll!J15*$B15</f>
        <v>0.9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0.9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1.2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40.799999999999997</v>
      </c>
      <c r="J16" s="8">
        <f>Kluppierungsprotokoll!J16*$B16</f>
        <v>1.2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1.5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52.5</v>
      </c>
      <c r="J17" s="8">
        <f>Kluppierungsprotokoll!J17*$B17</f>
        <v>4.5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1.8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36</v>
      </c>
      <c r="J18" s="8">
        <f>Kluppierungsprotokoll!J18*$B18</f>
        <v>3.6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4.4000000000000004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22</v>
      </c>
      <c r="J19" s="8">
        <f>Kluppierungsprotokoll!J19*$B19</f>
        <v>2.2000000000000002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7.8000000000000007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5.2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6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6.8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4.5999999999999996</v>
      </c>
      <c r="D53">
        <f t="shared" ref="D53:S53" si="0">SUM(D9:D51)</f>
        <v>0</v>
      </c>
      <c r="E53">
        <f t="shared" si="0"/>
        <v>27.500000000000004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238.89999999999998</v>
      </c>
      <c r="J53">
        <f t="shared" si="0"/>
        <v>14.100000000000001</v>
      </c>
      <c r="K53">
        <f t="shared" si="0"/>
        <v>1.5</v>
      </c>
      <c r="L53">
        <f t="shared" si="0"/>
        <v>0</v>
      </c>
      <c r="M53">
        <f t="shared" si="0"/>
        <v>0</v>
      </c>
      <c r="N53">
        <f t="shared" si="0"/>
        <v>1.9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289.10000000000002</v>
      </c>
    </row>
    <row r="54" spans="1:20" x14ac:dyDescent="0.25">
      <c r="A54" t="s">
        <v>25</v>
      </c>
      <c r="B54" t="s">
        <v>26</v>
      </c>
      <c r="C54">
        <f>C53/$B$6</f>
        <v>7.368252442735864</v>
      </c>
      <c r="D54">
        <f t="shared" ref="D54:S54" si="1">D53/$B$6</f>
        <v>0</v>
      </c>
      <c r="E54">
        <f t="shared" si="1"/>
        <v>44.049335255486156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382.6685888194778</v>
      </c>
      <c r="J54">
        <f t="shared" si="1"/>
        <v>22.585295530994717</v>
      </c>
      <c r="K54">
        <f t="shared" si="1"/>
        <v>2.4026910139356081</v>
      </c>
      <c r="L54">
        <f t="shared" si="1"/>
        <v>0</v>
      </c>
      <c r="M54">
        <f t="shared" si="1"/>
        <v>0</v>
      </c>
      <c r="N54">
        <f t="shared" si="1"/>
        <v>3.0434086176517701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0.96107640557424312</v>
      </c>
      <c r="T54">
        <f>SUM(C54:S54)</f>
        <v>463.07864808585617</v>
      </c>
    </row>
    <row r="55" spans="1:20" x14ac:dyDescent="0.25">
      <c r="A55" t="s">
        <v>25</v>
      </c>
      <c r="B55" t="s">
        <v>31</v>
      </c>
      <c r="C55">
        <f>C54/$T54</f>
        <v>1.5911449325492908E-2</v>
      </c>
      <c r="D55">
        <f t="shared" ref="D55:S55" si="2">D54/$T54</f>
        <v>0</v>
      </c>
      <c r="E55">
        <f t="shared" si="2"/>
        <v>9.5122794880664149E-2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0.82635766170875125</v>
      </c>
      <c r="J55">
        <f t="shared" si="2"/>
        <v>4.8772051193358701E-2</v>
      </c>
      <c r="K55">
        <f t="shared" si="2"/>
        <v>5.1885160843998619E-3</v>
      </c>
      <c r="L55">
        <f t="shared" si="2"/>
        <v>0</v>
      </c>
      <c r="M55">
        <f t="shared" si="2"/>
        <v>0</v>
      </c>
      <c r="N55">
        <f t="shared" si="2"/>
        <v>6.5721203735731584E-3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2.0754064337599443E-3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2026-02-02T10:16:01Z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2026-02-02T09:49:20Z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927faffa-e93e-4b81-b6a4-ae4011eb44cf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