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WN\Schwyz\kfa1\3. Schutzwald\Weiserflächen\Chilebann\2019\"/>
    </mc:Choice>
  </mc:AlternateContent>
  <xr:revisionPtr revIDLastSave="0" documentId="13_ncr:1_{F078A6BE-189B-4478-82D0-3CAF8EC44522}" xr6:coauthVersionLast="47" xr6:coauthVersionMax="47" xr10:uidLastSave="{00000000-0000-0000-0000-000000000000}"/>
  <bookViews>
    <workbookView xWindow="760" yWindow="760" windowWidth="25800" windowHeight="996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2" i="6" l="1"/>
  <c r="D32" i="6"/>
  <c r="L32" i="6"/>
  <c r="M32" i="6"/>
  <c r="N32" i="6"/>
  <c r="O32" i="6"/>
  <c r="P32" i="6"/>
  <c r="E32" i="6"/>
  <c r="F32" i="6"/>
  <c r="S32" i="6"/>
  <c r="G32" i="6"/>
  <c r="H32" i="6"/>
  <c r="I32" i="6"/>
  <c r="Q32" i="6"/>
  <c r="J32" i="6"/>
  <c r="R32" i="6"/>
  <c r="K32" i="6"/>
  <c r="C33" i="6"/>
  <c r="K33" i="6"/>
  <c r="S33" i="6"/>
  <c r="D33" i="6"/>
  <c r="L33" i="6"/>
  <c r="E33" i="6"/>
  <c r="M33" i="6"/>
  <c r="F33" i="6"/>
  <c r="N33" i="6"/>
  <c r="O33" i="6"/>
  <c r="R33" i="6"/>
  <c r="G33" i="6"/>
  <c r="H33" i="6"/>
  <c r="P33" i="6"/>
  <c r="J33" i="6"/>
  <c r="I33" i="6"/>
  <c r="Q33" i="6"/>
  <c r="I34" i="5"/>
  <c r="Q34" i="5"/>
  <c r="J34" i="5"/>
  <c r="R34" i="5"/>
  <c r="N34" i="5"/>
  <c r="C34" i="5"/>
  <c r="K34" i="5"/>
  <c r="S34" i="5"/>
  <c r="D34" i="5"/>
  <c r="L34" i="5"/>
  <c r="E34" i="5"/>
  <c r="M34" i="5"/>
  <c r="F34" i="5"/>
  <c r="G34" i="5"/>
  <c r="O34" i="5"/>
  <c r="H34" i="5"/>
  <c r="P34" i="5"/>
  <c r="E38" i="5"/>
  <c r="M38" i="5"/>
  <c r="J38" i="5"/>
  <c r="F38" i="5"/>
  <c r="N38" i="5"/>
  <c r="G38" i="5"/>
  <c r="I38" i="5"/>
  <c r="R38" i="5"/>
  <c r="O38" i="5"/>
  <c r="H38" i="5"/>
  <c r="P38" i="5"/>
  <c r="Q38" i="5"/>
  <c r="C38" i="5"/>
  <c r="K38" i="5"/>
  <c r="S38" i="5"/>
  <c r="D38" i="5"/>
  <c r="L38" i="5"/>
  <c r="J34" i="6"/>
  <c r="R34" i="6"/>
  <c r="C34" i="6"/>
  <c r="K34" i="6"/>
  <c r="S34" i="6"/>
  <c r="D34" i="6"/>
  <c r="L34" i="6"/>
  <c r="E34" i="6"/>
  <c r="M34" i="6"/>
  <c r="F34" i="6"/>
  <c r="N34" i="6"/>
  <c r="G34" i="6"/>
  <c r="O34" i="6"/>
  <c r="H34" i="6"/>
  <c r="P34" i="6"/>
  <c r="I34" i="6"/>
  <c r="Q34" i="6"/>
  <c r="F38" i="6"/>
  <c r="N38" i="6"/>
  <c r="G38" i="6"/>
  <c r="O38" i="6"/>
  <c r="H38" i="6"/>
  <c r="P38" i="6"/>
  <c r="I38" i="6"/>
  <c r="Q38" i="6"/>
  <c r="R38" i="6"/>
  <c r="J38" i="6"/>
  <c r="M38" i="6"/>
  <c r="C38" i="6"/>
  <c r="K38" i="6"/>
  <c r="S38" i="6"/>
  <c r="D38" i="6"/>
  <c r="L38" i="6"/>
  <c r="E38" i="6"/>
  <c r="C32" i="5"/>
  <c r="K32" i="5"/>
  <c r="S32" i="5"/>
  <c r="D32" i="5"/>
  <c r="L32" i="5"/>
  <c r="F32" i="5"/>
  <c r="H32" i="5"/>
  <c r="E32" i="5"/>
  <c r="M32" i="5"/>
  <c r="N32" i="5"/>
  <c r="G32" i="5"/>
  <c r="O32" i="5"/>
  <c r="P32" i="5"/>
  <c r="I32" i="5"/>
  <c r="Q32" i="5"/>
  <c r="J32" i="5"/>
  <c r="R32" i="5"/>
  <c r="G36" i="5"/>
  <c r="O36" i="5"/>
  <c r="H36" i="5"/>
  <c r="P36" i="5"/>
  <c r="C36" i="5"/>
  <c r="L36" i="5"/>
  <c r="I36" i="5"/>
  <c r="Q36" i="5"/>
  <c r="J36" i="5"/>
  <c r="R36" i="5"/>
  <c r="K36" i="5"/>
  <c r="S36" i="5"/>
  <c r="D36" i="5"/>
  <c r="E36" i="5"/>
  <c r="M36" i="5"/>
  <c r="F36" i="5"/>
  <c r="N36" i="5"/>
  <c r="H36" i="6"/>
  <c r="P36" i="6"/>
  <c r="I36" i="6"/>
  <c r="Q36" i="6"/>
  <c r="J36" i="6"/>
  <c r="R36" i="6"/>
  <c r="C36" i="6"/>
  <c r="K36" i="6"/>
  <c r="S36" i="6"/>
  <c r="D36" i="6"/>
  <c r="L36" i="6"/>
  <c r="E36" i="6"/>
  <c r="M36" i="6"/>
  <c r="F36" i="6"/>
  <c r="N36" i="6"/>
  <c r="G36" i="6"/>
  <c r="O36" i="6"/>
  <c r="J33" i="5"/>
  <c r="R33" i="5"/>
  <c r="G33" i="5"/>
  <c r="C33" i="5"/>
  <c r="K33" i="5"/>
  <c r="S33" i="5"/>
  <c r="E33" i="5"/>
  <c r="O33" i="5"/>
  <c r="D33" i="5"/>
  <c r="L33" i="5"/>
  <c r="M33" i="5"/>
  <c r="F33" i="5"/>
  <c r="N33" i="5"/>
  <c r="H33" i="5"/>
  <c r="P33" i="5"/>
  <c r="I33" i="5"/>
  <c r="Q33" i="5"/>
  <c r="F37" i="5"/>
  <c r="N37" i="5"/>
  <c r="C37" i="5"/>
  <c r="G37" i="5"/>
  <c r="O37" i="5"/>
  <c r="S37" i="5"/>
  <c r="H37" i="5"/>
  <c r="P37" i="5"/>
  <c r="I37" i="5"/>
  <c r="Q37" i="5"/>
  <c r="J37" i="5"/>
  <c r="R37" i="5"/>
  <c r="K37" i="5"/>
  <c r="D37" i="5"/>
  <c r="L37" i="5"/>
  <c r="E37" i="5"/>
  <c r="M37" i="5"/>
  <c r="G37" i="6"/>
  <c r="O37" i="6"/>
  <c r="H37" i="6"/>
  <c r="P37" i="6"/>
  <c r="I37" i="6"/>
  <c r="Q37" i="6"/>
  <c r="J37" i="6"/>
  <c r="R37" i="6"/>
  <c r="C37" i="6"/>
  <c r="S37" i="6"/>
  <c r="K37" i="6"/>
  <c r="D37" i="6"/>
  <c r="L37" i="6"/>
  <c r="N37" i="6"/>
  <c r="E37" i="6"/>
  <c r="M37" i="6"/>
  <c r="F37" i="6"/>
  <c r="H35" i="5"/>
  <c r="P35" i="5"/>
  <c r="I35" i="5"/>
  <c r="Q35" i="5"/>
  <c r="K35" i="5"/>
  <c r="M35" i="5"/>
  <c r="J35" i="5"/>
  <c r="R35" i="5"/>
  <c r="C35" i="5"/>
  <c r="S35" i="5"/>
  <c r="D35" i="5"/>
  <c r="L35" i="5"/>
  <c r="E35" i="5"/>
  <c r="F35" i="5"/>
  <c r="N35" i="5"/>
  <c r="G35" i="5"/>
  <c r="O35" i="5"/>
  <c r="D39" i="5"/>
  <c r="L39" i="5"/>
  <c r="Q39" i="5"/>
  <c r="E39" i="5"/>
  <c r="M39" i="5"/>
  <c r="H39" i="5"/>
  <c r="F39" i="5"/>
  <c r="N39" i="5"/>
  <c r="G39" i="5"/>
  <c r="O39" i="5"/>
  <c r="P39" i="5"/>
  <c r="I39" i="5"/>
  <c r="J39" i="5"/>
  <c r="R39" i="5"/>
  <c r="C39" i="5"/>
  <c r="K39" i="5"/>
  <c r="S39" i="5"/>
  <c r="I35" i="6"/>
  <c r="Q35" i="6"/>
  <c r="J35" i="6"/>
  <c r="R35" i="6"/>
  <c r="C35" i="6"/>
  <c r="K35" i="6"/>
  <c r="S35" i="6"/>
  <c r="D35" i="6"/>
  <c r="L35" i="6"/>
  <c r="E35" i="6"/>
  <c r="M35" i="6"/>
  <c r="F35" i="6"/>
  <c r="N35" i="6"/>
  <c r="G35" i="6"/>
  <c r="O35" i="6"/>
  <c r="H35" i="6"/>
  <c r="P35" i="6"/>
  <c r="E39" i="6"/>
  <c r="M39" i="6"/>
  <c r="F39" i="6"/>
  <c r="N39" i="6"/>
  <c r="G39" i="6"/>
  <c r="O39" i="6"/>
  <c r="H39" i="6"/>
  <c r="P39" i="6"/>
  <c r="I39" i="6"/>
  <c r="Q39" i="6"/>
  <c r="R39" i="6"/>
  <c r="L39" i="6"/>
  <c r="J39" i="6"/>
  <c r="K39" i="6"/>
  <c r="D39" i="6"/>
  <c r="C39" i="6"/>
  <c r="S39" i="6"/>
  <c r="C30" i="6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<sst xmlns="http://schemas.openxmlformats.org/spreadsheetml/2006/main" count="155" uniqueCount="52">
  <si>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</si>
  <si>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</si>
  <si>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</si>
  <si>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</si>
  <si>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</si>
  <si>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</si>
  <si>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</si>
  <si>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</si>
  <si>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</si>
  <si>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</si>
  <si>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</si>
  <si>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</si>
  <si>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</si>
  <si>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</si>
  <si>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</si>
  <si>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</si>
  <si>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</si>
  <si>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</si>
  <si>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</si>
  <si>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</si>
  <si>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</si>
  <si>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</si>
  <si>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</si>
  <si>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</si>
  <si>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</si>
  <si>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</si>
  <si>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</si>
  <si>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</si>
  <si>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</si>
  <si>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</si>
  <si>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</si>
  <si>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</si>
  <si>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</si>
  <si>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</si>
  <si>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</si>
  <si>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</si>
  <si>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</si>
  <si>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</si>
  <si>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</si>
  <si>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</si>
  <si>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</si>
  <si>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</si>
  <si>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</si>
  <si>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</si>
  <si>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</si>
  <si>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</si>
  <si>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</si>
  <si>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</si>
  <si>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</si>
  <si>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</si>
  <si>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 xml:space="preserve">Chilenban </t>
  </si>
  <si>
    <t>Mario Lucchinetti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</si>
</sst>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topLeftCell="A15" zoomScale="80" zoomScaleNormal="80" workbookViewId="0">
      <selection activeCell="B29" sqref="B29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50</v>
      </c>
    </row>
    <row r="4" spans="1:19" x14ac:dyDescent="0.35">
      <c r="A4" s="13" t="s">
        <v>16</v>
      </c>
      <c r="B4" s="28">
        <v>41452</v>
      </c>
    </row>
    <row r="5" spans="1:19" x14ac:dyDescent="0.35">
      <c r="A5" s="13" t="s">
        <v>17</v>
      </c>
      <c r="B5" s="10" t="s">
        <v>51</v>
      </c>
    </row>
    <row r="6" spans="1:19" x14ac:dyDescent="0.35">
      <c r="A6" s="13" t="s">
        <v>18</v>
      </c>
      <c r="B6" s="6">
        <v>0.56999999999999995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14</v>
      </c>
      <c r="B9" s="7">
        <v>9.2999999999999999E-2</v>
      </c>
      <c r="C9" s="7">
        <v>14</v>
      </c>
      <c r="D9" s="7">
        <v>12</v>
      </c>
      <c r="E9" s="7"/>
      <c r="F9" s="7"/>
      <c r="G9" s="7"/>
      <c r="H9" s="7"/>
      <c r="I9" s="7">
        <v>4</v>
      </c>
      <c r="J9" s="7"/>
      <c r="K9" s="7">
        <v>3</v>
      </c>
      <c r="L9" s="7"/>
      <c r="M9" s="7"/>
      <c r="N9" s="7"/>
      <c r="O9" s="7"/>
      <c r="P9" s="7"/>
      <c r="Q9" s="7"/>
      <c r="R9" s="7"/>
      <c r="S9" s="7"/>
    </row>
    <row r="10" spans="1:19" x14ac:dyDescent="0.35">
      <c r="A10" s="8">
        <v>18</v>
      </c>
      <c r="B10" s="8">
        <v>0.17</v>
      </c>
      <c r="C10" s="8">
        <v>4</v>
      </c>
      <c r="D10" s="8">
        <v>10</v>
      </c>
      <c r="E10" s="8"/>
      <c r="F10" s="8"/>
      <c r="G10" s="8"/>
      <c r="H10" s="8"/>
      <c r="I10" s="8">
        <v>3</v>
      </c>
      <c r="J10" s="8">
        <v>1</v>
      </c>
      <c r="K10" s="8">
        <v>4</v>
      </c>
      <c r="L10" s="8"/>
      <c r="M10" s="8"/>
      <c r="N10" s="8"/>
      <c r="O10" s="8"/>
      <c r="P10" s="8"/>
      <c r="Q10" s="8"/>
      <c r="R10" s="8"/>
      <c r="S10" s="8"/>
    </row>
    <row r="11" spans="1:19" x14ac:dyDescent="0.35">
      <c r="A11" s="8">
        <v>22</v>
      </c>
      <c r="B11" s="8">
        <v>0.3</v>
      </c>
      <c r="C11" s="8">
        <v>7</v>
      </c>
      <c r="D11" s="8">
        <v>12</v>
      </c>
      <c r="E11" s="8"/>
      <c r="F11" s="8"/>
      <c r="G11" s="8"/>
      <c r="H11" s="8"/>
      <c r="I11" s="8"/>
      <c r="J11" s="8">
        <v>1</v>
      </c>
      <c r="K11" s="8">
        <v>4</v>
      </c>
      <c r="L11" s="8"/>
      <c r="M11" s="8"/>
      <c r="N11" s="8"/>
      <c r="O11" s="8"/>
      <c r="P11" s="8"/>
      <c r="Q11" s="8"/>
      <c r="R11" s="8"/>
      <c r="S11" s="8"/>
    </row>
    <row r="12" spans="1:19" x14ac:dyDescent="0.35">
      <c r="A12" s="8">
        <v>26</v>
      </c>
      <c r="B12" s="8">
        <v>0.48</v>
      </c>
      <c r="C12" s="8">
        <v>4</v>
      </c>
      <c r="D12" s="8">
        <v>7</v>
      </c>
      <c r="E12" s="8"/>
      <c r="F12" s="8"/>
      <c r="G12" s="8"/>
      <c r="H12" s="8"/>
      <c r="I12" s="8">
        <v>2</v>
      </c>
      <c r="J12" s="8">
        <v>4</v>
      </c>
      <c r="K12" s="8">
        <v>7</v>
      </c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>
        <v>30</v>
      </c>
      <c r="B13" s="8">
        <v>0.72</v>
      </c>
      <c r="C13" s="8">
        <v>4</v>
      </c>
      <c r="D13" s="8">
        <v>1</v>
      </c>
      <c r="E13" s="8"/>
      <c r="F13" s="8"/>
      <c r="G13" s="8"/>
      <c r="H13" s="8"/>
      <c r="I13" s="8">
        <v>2</v>
      </c>
      <c r="J13" s="8">
        <v>3</v>
      </c>
      <c r="K13" s="8">
        <v>3</v>
      </c>
      <c r="L13" s="8"/>
      <c r="M13" s="8"/>
      <c r="N13" s="8"/>
      <c r="O13" s="8">
        <v>1</v>
      </c>
      <c r="P13" s="8"/>
      <c r="Q13" s="8"/>
      <c r="R13" s="8"/>
      <c r="S13" s="8">
        <v>1</v>
      </c>
    </row>
    <row r="14" spans="1:19" x14ac:dyDescent="0.35">
      <c r="A14" s="8">
        <v>34</v>
      </c>
      <c r="B14" s="8">
        <v>1</v>
      </c>
      <c r="C14" s="8">
        <v>4</v>
      </c>
      <c r="D14" s="8">
        <v>2</v>
      </c>
      <c r="E14" s="8"/>
      <c r="F14" s="8"/>
      <c r="G14" s="8"/>
      <c r="H14" s="8"/>
      <c r="I14" s="8"/>
      <c r="J14" s="8">
        <v>3</v>
      </c>
      <c r="K14" s="8">
        <v>4</v>
      </c>
      <c r="L14" s="8"/>
      <c r="M14" s="8"/>
      <c r="N14" s="8"/>
      <c r="O14" s="8">
        <v>1</v>
      </c>
      <c r="P14" s="8"/>
      <c r="Q14" s="8"/>
      <c r="R14" s="8"/>
      <c r="S14" s="8">
        <v>1</v>
      </c>
    </row>
    <row r="15" spans="1:19" x14ac:dyDescent="0.35">
      <c r="A15" s="8">
        <v>38</v>
      </c>
      <c r="B15" s="8">
        <v>1.34</v>
      </c>
      <c r="C15" s="8">
        <v>1</v>
      </c>
      <c r="D15" s="8">
        <v>1</v>
      </c>
      <c r="E15" s="8"/>
      <c r="F15" s="8"/>
      <c r="G15" s="8"/>
      <c r="H15" s="8"/>
      <c r="I15" s="8">
        <v>1</v>
      </c>
      <c r="J15" s="8">
        <v>1</v>
      </c>
      <c r="K15" s="8">
        <v>7</v>
      </c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>
        <v>42</v>
      </c>
      <c r="B16" s="8">
        <v>1.73</v>
      </c>
      <c r="C16" s="8"/>
      <c r="D16" s="8">
        <v>2</v>
      </c>
      <c r="E16" s="8"/>
      <c r="F16" s="8"/>
      <c r="G16" s="8"/>
      <c r="H16" s="8"/>
      <c r="I16" s="8"/>
      <c r="J16" s="8">
        <v>1</v>
      </c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>
        <v>46</v>
      </c>
      <c r="B17" s="8">
        <v>2.17</v>
      </c>
      <c r="C17" s="8"/>
      <c r="D17" s="8">
        <v>4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>
        <v>50</v>
      </c>
      <c r="B18" s="8">
        <v>2.66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>
        <v>54</v>
      </c>
      <c r="B19" s="8">
        <v>3.2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>
        <v>58</v>
      </c>
      <c r="B20" s="8">
        <v>3.78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>
        <v>62</v>
      </c>
      <c r="B21" s="8">
        <v>4.4000000000000004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>
        <v>66</v>
      </c>
      <c r="B22" s="8">
        <v>5.0599999999999996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>
        <v>70</v>
      </c>
      <c r="B23" s="8">
        <v>5.75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>
        <v>74</v>
      </c>
      <c r="B24" s="8">
        <v>6.48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>
        <v>78</v>
      </c>
      <c r="B25" s="8">
        <v>7.24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>
        <v>82</v>
      </c>
      <c r="B26" s="8">
        <v>8.02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>
        <v>86</v>
      </c>
      <c r="B27" s="8">
        <v>8.83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>
        <v>90</v>
      </c>
      <c r="B28" s="8">
        <v>9.66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39</v>
      </c>
      <c r="D54" s="12">
        <f t="shared" ref="D54:S54" si="0">SUM(D9:D51)</f>
        <v>51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12</v>
      </c>
      <c r="J54" s="12">
        <f t="shared" si="0"/>
        <v>14</v>
      </c>
      <c r="K54" s="12">
        <f t="shared" si="0"/>
        <v>35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155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68.400000000000006</v>
      </c>
      <c r="D55" s="20">
        <f t="shared" ref="D55:S55" si="3">ROUND(D54/$B$6, 1)</f>
        <v>89.5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21.1</v>
      </c>
      <c r="J55" s="20">
        <f t="shared" si="3"/>
        <v>24.6</v>
      </c>
      <c r="K55" s="20">
        <f t="shared" si="3"/>
        <v>61.4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3.5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3.5</v>
      </c>
      <c r="T55" s="21">
        <f>ROUND(SUM(C55:S55),0)</f>
        <v>272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1.75</v>
      </c>
      <c r="D56" s="22">
        <f>ROUND('Berechnungen Grundflaeche'!D53, 2)</f>
        <v>2.57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0.5</v>
      </c>
      <c r="J56" s="22">
        <f>ROUND('Berechnungen Grundflaeche'!J53, 2)</f>
        <v>1.01</v>
      </c>
      <c r="K56" s="22">
        <f>ROUND('Berechnungen Grundflaeche'!K53, 2)</f>
        <v>2.46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0.16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0.16</v>
      </c>
      <c r="T56" s="23">
        <f>ROUND('Berechnungen Grundflaeche'!T53,1)</f>
        <v>8.6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3.07</v>
      </c>
      <c r="D57" s="22">
        <f>ROUND('Berechnungen Grundflaeche'!D54, 2)</f>
        <v>4.5199999999999996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0.88</v>
      </c>
      <c r="J57" s="22">
        <f>ROUND('Berechnungen Grundflaeche'!J54, 2)</f>
        <v>1.78</v>
      </c>
      <c r="K57" s="22">
        <f>ROUND('Berechnungen Grundflaeche'!K54, 2)</f>
        <v>4.3099999999999996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0.28000000000000003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0.28000000000000003</v>
      </c>
      <c r="T57" s="23">
        <f>ROUND('Berechnungen Grundflaeche'!T54, 1)</f>
        <v>15.1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20</v>
      </c>
      <c r="D58" s="24">
        <f>ROUND(100 * 'Berechnungen Grundflaeche'!D55,0)</f>
        <v>30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6</v>
      </c>
      <c r="J58" s="24">
        <f>ROUND(100 * 'Berechnungen Grundflaeche'!J55,0)</f>
        <v>12</v>
      </c>
      <c r="K58" s="24">
        <f>ROUND(100 * 'Berechnungen Grundflaeche'!K55,0)</f>
        <v>29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2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2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16.899999999999999</v>
      </c>
      <c r="D59" s="26">
        <f>ROUND('Berechnungen Vorrat'!D53, 1)</f>
        <v>26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4.5999999999999996</v>
      </c>
      <c r="J59" s="26">
        <f>ROUND('Berechnungen Vorrat'!J53, 1)</f>
        <v>10.6</v>
      </c>
      <c r="K59" s="26">
        <f>ROUND('Berechnungen Vorrat'!K53, 1)</f>
        <v>26.2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1.7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1.7</v>
      </c>
      <c r="T59" s="27">
        <f>ROUND('Berechnungen Vorrat'!T53, 0)</f>
        <v>88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29.6</v>
      </c>
      <c r="D60" s="26">
        <f>ROUND('Berechnungen Vorrat'!D54, 1)</f>
        <v>45.6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8.1</v>
      </c>
      <c r="J60" s="26">
        <f>ROUND('Berechnungen Vorrat'!J54, 1)</f>
        <v>18.600000000000001</v>
      </c>
      <c r="K60" s="26">
        <f>ROUND('Berechnungen Vorrat'!K54, 1)</f>
        <v>46.1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3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3</v>
      </c>
      <c r="T60" s="27">
        <f>ROUND('Berechnungen Vorrat'!T54, 0)</f>
        <v>154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19</v>
      </c>
      <c r="D61" s="24">
        <f>ROUND(100 * 'Berechnungen Vorrat'!D55, 0)</f>
        <v>30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5</v>
      </c>
      <c r="J61" s="24">
        <f>ROUND(100 * 'Berechnungen Vorrat'!J55, 0)</f>
        <v>12</v>
      </c>
      <c r="K61" s="24">
        <f>ROUND(100 * 'Berechnungen Vorrat'!K55, 0)</f>
        <v>30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2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0.56999999999999995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9.2999999999999999E-2</v>
      </c>
      <c r="C9" s="7">
        <f>Kluppierungsprotokoll!C9/$B$6</f>
        <v>24.561403508771932</v>
      </c>
      <c r="D9" s="7">
        <f>Kluppierungsprotokoll!D9/$B$6</f>
        <v>21.05263157894737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7.0175438596491233</v>
      </c>
      <c r="J9" s="7">
        <f>Kluppierungsprotokoll!J9/$B$6</f>
        <v>0</v>
      </c>
      <c r="K9" s="7">
        <f>Kluppierungsprotokoll!K9/$B$6</f>
        <v>5.2631578947368425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5">
      <c r="A10" s="8">
        <f>Kluppierungsprotokoll!A10</f>
        <v>18</v>
      </c>
      <c r="B10" s="8">
        <f>Kluppierungsprotokoll!B10</f>
        <v>0.17</v>
      </c>
      <c r="C10" s="8">
        <f>Kluppierungsprotokoll!C10/$B$6</f>
        <v>7.0175438596491233</v>
      </c>
      <c r="D10" s="8">
        <f>Kluppierungsprotokoll!D10/$B$6</f>
        <v>17.543859649122808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5.2631578947368425</v>
      </c>
      <c r="J10" s="8">
        <f>Kluppierungsprotokoll!J10/$B$6</f>
        <v>1.7543859649122808</v>
      </c>
      <c r="K10" s="8">
        <f>Kluppierungsprotokoll!K10/$B$6</f>
        <v>7.0175438596491233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35">
      <c r="A11" s="8">
        <f>Kluppierungsprotokoll!A11</f>
        <v>22</v>
      </c>
      <c r="B11" s="8">
        <f>Kluppierungsprotokoll!B11</f>
        <v>0.3</v>
      </c>
      <c r="C11" s="8">
        <f>Kluppierungsprotokoll!C11/$B$6</f>
        <v>12.280701754385966</v>
      </c>
      <c r="D11" s="8">
        <f>Kluppierungsprotokoll!D11/$B$6</f>
        <v>21.05263157894737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1.7543859649122808</v>
      </c>
      <c r="K11" s="8">
        <f>Kluppierungsprotokoll!K11/$B$6</f>
        <v>7.0175438596491233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5">
      <c r="A12" s="8">
        <f>Kluppierungsprotokoll!A12</f>
        <v>26</v>
      </c>
      <c r="B12" s="8">
        <f>Kluppierungsprotokoll!B12</f>
        <v>0.48</v>
      </c>
      <c r="C12" s="8">
        <f>Kluppierungsprotokoll!C12/$B$6</f>
        <v>7.0175438596491233</v>
      </c>
      <c r="D12" s="8">
        <f>Kluppierungsprotokoll!D12/$B$6</f>
        <v>12.280701754385966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3.5087719298245617</v>
      </c>
      <c r="J12" s="8">
        <f>Kluppierungsprotokoll!J12/$B$6</f>
        <v>7.0175438596491233</v>
      </c>
      <c r="K12" s="8">
        <f>Kluppierungsprotokoll!K12/$B$6</f>
        <v>12.280701754385966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5">
      <c r="A13" s="8">
        <f>Kluppierungsprotokoll!A13</f>
        <v>30</v>
      </c>
      <c r="B13" s="8">
        <f>Kluppierungsprotokoll!B13</f>
        <v>0.72</v>
      </c>
      <c r="C13" s="8">
        <f>Kluppierungsprotokoll!C13/$B$6</f>
        <v>7.0175438596491233</v>
      </c>
      <c r="D13" s="8">
        <f>Kluppierungsprotokoll!D13/$B$6</f>
        <v>1.7543859649122808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3.5087719298245617</v>
      </c>
      <c r="J13" s="8">
        <f>Kluppierungsprotokoll!J13/$B$6</f>
        <v>5.2631578947368425</v>
      </c>
      <c r="K13" s="8">
        <f>Kluppierungsprotokoll!K13/$B$6</f>
        <v>5.2631578947368425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1.7543859649122808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1.7543859649122808</v>
      </c>
    </row>
    <row r="14" spans="1:19" x14ac:dyDescent="0.35">
      <c r="A14" s="8">
        <f>Kluppierungsprotokoll!A14</f>
        <v>34</v>
      </c>
      <c r="B14" s="8">
        <f>Kluppierungsprotokoll!B14</f>
        <v>1</v>
      </c>
      <c r="C14" s="8">
        <f>Kluppierungsprotokoll!C14/$B$6</f>
        <v>7.0175438596491233</v>
      </c>
      <c r="D14" s="8">
        <f>Kluppierungsprotokoll!D14/$B$6</f>
        <v>3.5087719298245617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5.2631578947368425</v>
      </c>
      <c r="K14" s="8">
        <f>Kluppierungsprotokoll!K14/$B$6</f>
        <v>7.0175438596491233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1.7543859649122808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1.7543859649122808</v>
      </c>
    </row>
    <row r="15" spans="1:19" x14ac:dyDescent="0.35">
      <c r="A15" s="8">
        <f>Kluppierungsprotokoll!A15</f>
        <v>38</v>
      </c>
      <c r="B15" s="8">
        <f>Kluppierungsprotokoll!B15</f>
        <v>1.34</v>
      </c>
      <c r="C15" s="8">
        <f>Kluppierungsprotokoll!C15/$B$6</f>
        <v>1.7543859649122808</v>
      </c>
      <c r="D15" s="8">
        <f>Kluppierungsprotokoll!D15/$B$6</f>
        <v>1.7543859649122808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1.7543859649122808</v>
      </c>
      <c r="J15" s="8">
        <f>Kluppierungsprotokoll!J15/$B$6</f>
        <v>1.7543859649122808</v>
      </c>
      <c r="K15" s="8">
        <f>Kluppierungsprotokoll!K15/$B$6</f>
        <v>12.280701754385966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5">
      <c r="A16" s="8">
        <f>Kluppierungsprotokoll!A16</f>
        <v>42</v>
      </c>
      <c r="B16" s="8">
        <f>Kluppierungsprotokoll!B16</f>
        <v>1.73</v>
      </c>
      <c r="C16" s="8">
        <f>Kluppierungsprotokoll!C16/$B$6</f>
        <v>0</v>
      </c>
      <c r="D16" s="8">
        <f>Kluppierungsprotokoll!D16/$B$6</f>
        <v>3.5087719298245617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1.7543859649122808</v>
      </c>
      <c r="K16" s="8">
        <f>Kluppierungsprotokoll!K16/$B$6</f>
        <v>5.2631578947368425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46</v>
      </c>
      <c r="B17" s="8">
        <f>Kluppierungsprotokoll!B17</f>
        <v>2.17</v>
      </c>
      <c r="C17" s="8">
        <f>Kluppierungsprotokoll!C17/$B$6</f>
        <v>0</v>
      </c>
      <c r="D17" s="8">
        <f>Kluppierungsprotokoll!D17/$B$6</f>
        <v>7.0175438596491233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50</v>
      </c>
      <c r="B18" s="8">
        <f>Kluppierungsprotokoll!B18</f>
        <v>2.66</v>
      </c>
      <c r="C18" s="8">
        <f>Kluppierungsprotokoll!C18/$B$6</f>
        <v>1.7543859649122808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54</v>
      </c>
      <c r="B19" s="8">
        <f>Kluppierungsprotokoll!B19</f>
        <v>3.2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58</v>
      </c>
      <c r="B20" s="8">
        <f>Kluppierungsprotokoll!B20</f>
        <v>3.78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62</v>
      </c>
      <c r="B21" s="8">
        <f>Kluppierungsprotokoll!B21</f>
        <v>4.4000000000000004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66</v>
      </c>
      <c r="B22" s="8">
        <f>Kluppierungsprotokoll!B22</f>
        <v>5.0599999999999996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70</v>
      </c>
      <c r="B23" s="8">
        <f>Kluppierungsprotokoll!B23</f>
        <v>5.75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74</v>
      </c>
      <c r="B24" s="8">
        <f>Kluppierungsprotokoll!B24</f>
        <v>6.48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78</v>
      </c>
      <c r="B25" s="8">
        <f>Kluppierungsprotokoll!B25</f>
        <v>7.24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82</v>
      </c>
      <c r="B26" s="8">
        <f>Kluppierungsprotokoll!B26</f>
        <v>8.02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86</v>
      </c>
      <c r="B27" s="8">
        <f>Kluppierungsprotokoll!B27</f>
        <v>8.83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90</v>
      </c>
      <c r="B28" s="8">
        <f>Kluppierungsprotokoll!B28</f>
        <v>9.66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0.56999999999999995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9.2999999999999999E-2</v>
      </c>
      <c r="C9" s="7">
        <f>Kluppierungsprotokoll!C9*($A9/200)^2*PI()</f>
        <v>0.21551325603625984</v>
      </c>
      <c r="D9" s="7">
        <f>Kluppierungsprotokoll!D9*($A9/200)^2*PI()</f>
        <v>0.18472564803107985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6.1575216010359951E-2</v>
      </c>
      <c r="J9" s="7">
        <f>Kluppierungsprotokoll!J9*($A9/200)^2*PI()</f>
        <v>0</v>
      </c>
      <c r="K9" s="7">
        <f>Kluppierungsprotokoll!K9*($A9/200)^2*PI()</f>
        <v>4.6181412007769963E-2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5">
      <c r="A10" s="8">
        <f>Kluppierungsprotokoll!A10</f>
        <v>18</v>
      </c>
      <c r="B10" s="8">
        <f>Kluppierungsprotokoll!B10</f>
        <v>0.17</v>
      </c>
      <c r="C10" s="8">
        <f>Kluppierungsprotokoll!C10*($A10/200)^2*PI()</f>
        <v>0.10178760197630929</v>
      </c>
      <c r="D10" s="8">
        <f>Kluppierungsprotokoll!D10*($A10/200)^2*PI()</f>
        <v>0.25446900494077318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7.6340701482231973E-2</v>
      </c>
      <c r="J10" s="8">
        <f>Kluppierungsprotokoll!J10*($A10/200)^2*PI()</f>
        <v>2.5446900494077322E-2</v>
      </c>
      <c r="K10" s="8">
        <f>Kluppierungsprotokoll!K10*($A10/200)^2*PI()</f>
        <v>0.10178760197630929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3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0.26609289775905548</v>
      </c>
      <c r="D11" s="8">
        <f>Kluppierungsprotokoll!D11*($A11/200)^2*PI()</f>
        <v>0.45615925330123797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3.8013271108436497E-2</v>
      </c>
      <c r="K11" s="8">
        <f>Kluppierungsprotokoll!K11*($A11/200)^2*PI()</f>
        <v>0.15205308443374599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5">
      <c r="A12" s="8">
        <f>Kluppierungsprotokoll!A12</f>
        <v>26</v>
      </c>
      <c r="B12" s="8">
        <f>Kluppierungsprotokoll!B12</f>
        <v>0.48</v>
      </c>
      <c r="C12" s="8">
        <f>Kluppierungsprotokoll!C12*($A12/200)^2*PI()</f>
        <v>0.21237166338267005</v>
      </c>
      <c r="D12" s="8">
        <f>Kluppierungsprotokoll!D12*($A12/200)^2*PI()</f>
        <v>0.3716504109196726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0.10618583169133503</v>
      </c>
      <c r="J12" s="8">
        <f>Kluppierungsprotokoll!J12*($A12/200)^2*PI()</f>
        <v>0.21237166338267005</v>
      </c>
      <c r="K12" s="8">
        <f>Kluppierungsprotokoll!K12*($A12/200)^2*PI()</f>
        <v>0.3716504109196726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5">
      <c r="A13" s="8">
        <f>Kluppierungsprotokoll!A13</f>
        <v>30</v>
      </c>
      <c r="B13" s="8">
        <f>Kluppierungsprotokoll!B13</f>
        <v>0.72</v>
      </c>
      <c r="C13" s="8">
        <f>Kluppierungsprotokoll!C13*($A13/200)^2*PI()</f>
        <v>0.28274333882308139</v>
      </c>
      <c r="D13" s="8">
        <f>Kluppierungsprotokoll!D13*($A13/200)^2*PI()</f>
        <v>7.0685834705770348E-2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0.1413716694115407</v>
      </c>
      <c r="J13" s="8">
        <f>Kluppierungsprotokoll!J13*($A13/200)^2*PI()</f>
        <v>0.21205750411731106</v>
      </c>
      <c r="K13" s="8">
        <f>Kluppierungsprotokoll!K13*($A13/200)^2*PI()</f>
        <v>0.21205750411731106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7.0685834705770348E-2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7.0685834705770348E-2</v>
      </c>
    </row>
    <row r="14" spans="1:19" x14ac:dyDescent="0.35">
      <c r="A14" s="8">
        <f>Kluppierungsprotokoll!A14</f>
        <v>34</v>
      </c>
      <c r="B14" s="8">
        <f>Kluppierungsprotokoll!B14</f>
        <v>1</v>
      </c>
      <c r="C14" s="8">
        <f>Kluppierungsprotokoll!C14*($A14/200)^2*PI()</f>
        <v>0.36316811075498018</v>
      </c>
      <c r="D14" s="8">
        <f>Kluppierungsprotokoll!D14*($A14/200)^2*PI()</f>
        <v>0.18158405537749009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0.27237608306623512</v>
      </c>
      <c r="K14" s="8">
        <f>Kluppierungsprotokoll!K14*($A14/200)^2*PI()</f>
        <v>0.36316811075498018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9.0792027688745044E-2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9.0792027688745044E-2</v>
      </c>
    </row>
    <row r="15" spans="1:19" x14ac:dyDescent="0.35">
      <c r="A15" s="8">
        <f>Kluppierungsprotokoll!A15</f>
        <v>38</v>
      </c>
      <c r="B15" s="8">
        <f>Kluppierungsprotokoll!B15</f>
        <v>1.34</v>
      </c>
      <c r="C15" s="8">
        <f>Kluppierungsprotokoll!C15*($A15/200)^2*PI()</f>
        <v>0.11341149479459153</v>
      </c>
      <c r="D15" s="8">
        <f>Kluppierungsprotokoll!D15*($A15/200)^2*PI()</f>
        <v>0.11341149479459153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0.11341149479459153</v>
      </c>
      <c r="J15" s="8">
        <f>Kluppierungsprotokoll!J15*($A15/200)^2*PI()</f>
        <v>0.11341149479459153</v>
      </c>
      <c r="K15" s="8">
        <f>Kluppierungsprotokoll!K15*($A15/200)^2*PI()</f>
        <v>0.7938804635621407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5">
      <c r="A16" s="8">
        <f>Kluppierungsprotokoll!A16</f>
        <v>42</v>
      </c>
      <c r="B16" s="8">
        <f>Kluppierungsprotokoll!B16</f>
        <v>1.73</v>
      </c>
      <c r="C16" s="8">
        <f>Kluppierungsprotokoll!C16*($A16/200)^2*PI()</f>
        <v>0</v>
      </c>
      <c r="D16" s="8">
        <f>Kluppierungsprotokoll!D16*($A16/200)^2*PI()</f>
        <v>0.27708847204661974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0.13854423602330987</v>
      </c>
      <c r="K16" s="8">
        <f>Kluppierungsprotokoll!K16*($A16/200)^2*PI()</f>
        <v>0.41563270806992952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46</v>
      </c>
      <c r="B17" s="8">
        <f>Kluppierungsprotokoll!B17</f>
        <v>2.17</v>
      </c>
      <c r="C17" s="8">
        <f>Kluppierungsprotokoll!C17*($A17/200)^2*PI()</f>
        <v>0</v>
      </c>
      <c r="D17" s="8">
        <f>Kluppierungsprotokoll!D17*($A17/200)^2*PI()</f>
        <v>0.66476100549960027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50</v>
      </c>
      <c r="B18" s="8">
        <f>Kluppierungsprotokoll!B18</f>
        <v>2.66</v>
      </c>
      <c r="C18" s="8">
        <f>Kluppierungsprotokoll!C18*($A18/200)^2*PI()</f>
        <v>0.19634954084936207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54</v>
      </c>
      <c r="B19" s="8">
        <f>Kluppierungsprotokoll!B19</f>
        <v>3.2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58</v>
      </c>
      <c r="B20" s="8">
        <f>Kluppierungsprotokoll!B20</f>
        <v>3.78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62</v>
      </c>
      <c r="B21" s="8">
        <f>Kluppierungsprotokoll!B21</f>
        <v>4.4000000000000004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66</v>
      </c>
      <c r="B22" s="8">
        <f>Kluppierungsprotokoll!B22</f>
        <v>5.0599999999999996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70</v>
      </c>
      <c r="B23" s="8">
        <f>Kluppierungsprotokoll!B23</f>
        <v>5.75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74</v>
      </c>
      <c r="B24" s="8">
        <f>Kluppierungsprotokoll!B24</f>
        <v>6.48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78</v>
      </c>
      <c r="B25" s="8">
        <f>Kluppierungsprotokoll!B25</f>
        <v>7.24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82</v>
      </c>
      <c r="B26" s="8">
        <f>Kluppierungsprotokoll!B26</f>
        <v>8.02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86</v>
      </c>
      <c r="B27" s="8">
        <f>Kluppierungsprotokoll!B27</f>
        <v>8.83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90</v>
      </c>
      <c r="B28" s="8">
        <f>Kluppierungsprotokoll!B28</f>
        <v>9.66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1.7514379043763098</v>
      </c>
      <c r="D53">
        <f t="shared" ref="D53:S53" si="0">SUM(D9:D51)</f>
        <v>2.5745351796168356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0.49888491339005914</v>
      </c>
      <c r="J53">
        <f t="shared" si="0"/>
        <v>1.0122211529866314</v>
      </c>
      <c r="K53">
        <f t="shared" si="0"/>
        <v>2.4564112958418591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0.16147786239451539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0.16147786239451539</v>
      </c>
      <c r="T53">
        <f>SUM(C53:S53)</f>
        <v>8.6164461710007245</v>
      </c>
    </row>
    <row r="54" spans="1:20" x14ac:dyDescent="0.35">
      <c r="A54" t="s">
        <v>24</v>
      </c>
      <c r="B54" t="s">
        <v>26</v>
      </c>
      <c r="C54">
        <f>C53/$B$6</f>
        <v>3.0726980778531754</v>
      </c>
      <c r="D54">
        <f t="shared" ref="D54:S54" si="1">D53/$B$6</f>
        <v>4.5167283852926943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0.87523669015799854</v>
      </c>
      <c r="J54">
        <f t="shared" si="1"/>
        <v>1.7758265841870728</v>
      </c>
      <c r="K54">
        <f t="shared" si="1"/>
        <v>4.309493501476946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0.28329449542897439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0.28329449542897439</v>
      </c>
      <c r="T54">
        <f>SUM(C54:S54)</f>
        <v>15.116572229825834</v>
      </c>
    </row>
    <row r="55" spans="1:20" x14ac:dyDescent="0.35">
      <c r="A55" t="s">
        <v>24</v>
      </c>
      <c r="B55" t="s">
        <v>31</v>
      </c>
      <c r="C55">
        <f>C54/$T54</f>
        <v>0.20326685383016738</v>
      </c>
      <c r="D55">
        <f t="shared" ref="D55:S55" si="2">D54/$T54</f>
        <v>0.29879316002479311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5.7899150472162472E-2</v>
      </c>
      <c r="J55">
        <f t="shared" si="2"/>
        <v>0.11747548036606266</v>
      </c>
      <c r="K55">
        <f t="shared" si="2"/>
        <v>0.28508404127319792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1.8740657016808257E-2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1.8740657016808257E-2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0.56999999999999995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14</v>
      </c>
      <c r="B9" s="7">
        <f>Kluppierungsprotokoll!B9</f>
        <v>9.2999999999999999E-2</v>
      </c>
      <c r="C9" s="7">
        <f>Kluppierungsprotokoll!C9*$B9</f>
        <v>1.302</v>
      </c>
      <c r="D9" s="7">
        <f>Kluppierungsprotokoll!D9*$B9</f>
        <v>1.1160000000000001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0.372</v>
      </c>
      <c r="J9" s="7">
        <f>Kluppierungsprotokoll!J9*$B9</f>
        <v>0</v>
      </c>
      <c r="K9" s="7">
        <f>Kluppierungsprotokoll!K9*$B9</f>
        <v>0.27900000000000003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5">
      <c r="A10" s="8">
        <f>Kluppierungsprotokoll!A10</f>
        <v>18</v>
      </c>
      <c r="B10" s="8">
        <f>Kluppierungsprotokoll!B10</f>
        <v>0.17</v>
      </c>
      <c r="C10" s="8">
        <f>Kluppierungsprotokoll!C10*$B10</f>
        <v>0.68</v>
      </c>
      <c r="D10" s="8">
        <f>Kluppierungsprotokoll!D10*$B10</f>
        <v>1.7000000000000002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0.51</v>
      </c>
      <c r="J10" s="8">
        <f>Kluppierungsprotokoll!J10*$B10</f>
        <v>0.17</v>
      </c>
      <c r="K10" s="8">
        <f>Kluppierungsprotokoll!K10*$B10</f>
        <v>0.68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35">
      <c r="A11" s="8">
        <f>Kluppierungsprotokoll!A11</f>
        <v>22</v>
      </c>
      <c r="B11" s="8">
        <f>Kluppierungsprotokoll!B11</f>
        <v>0.3</v>
      </c>
      <c r="C11" s="8">
        <f>Kluppierungsprotokoll!C11*$B11</f>
        <v>2.1</v>
      </c>
      <c r="D11" s="8">
        <f>Kluppierungsprotokoll!D11*$B11</f>
        <v>3.5999999999999996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0.3</v>
      </c>
      <c r="K11" s="8">
        <f>Kluppierungsprotokoll!K11*$B11</f>
        <v>1.2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5">
      <c r="A12" s="8">
        <f>Kluppierungsprotokoll!A12</f>
        <v>26</v>
      </c>
      <c r="B12" s="8">
        <f>Kluppierungsprotokoll!B12</f>
        <v>0.48</v>
      </c>
      <c r="C12" s="8">
        <f>Kluppierungsprotokoll!C12*$B12</f>
        <v>1.92</v>
      </c>
      <c r="D12" s="8">
        <f>Kluppierungsprotokoll!D12*$B12</f>
        <v>3.36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0.96</v>
      </c>
      <c r="J12" s="8">
        <f>Kluppierungsprotokoll!J12*$B12</f>
        <v>1.92</v>
      </c>
      <c r="K12" s="8">
        <f>Kluppierungsprotokoll!K12*$B12</f>
        <v>3.36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5">
      <c r="A13" s="8">
        <f>Kluppierungsprotokoll!A13</f>
        <v>30</v>
      </c>
      <c r="B13" s="8">
        <f>Kluppierungsprotokoll!B13</f>
        <v>0.72</v>
      </c>
      <c r="C13" s="8">
        <f>Kluppierungsprotokoll!C13*$B13</f>
        <v>2.88</v>
      </c>
      <c r="D13" s="8">
        <f>Kluppierungsprotokoll!D13*$B13</f>
        <v>0.72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1.44</v>
      </c>
      <c r="J13" s="8">
        <f>Kluppierungsprotokoll!J13*$B13</f>
        <v>2.16</v>
      </c>
      <c r="K13" s="8">
        <f>Kluppierungsprotokoll!K13*$B13</f>
        <v>2.16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0.72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0.72</v>
      </c>
    </row>
    <row r="14" spans="1:19" x14ac:dyDescent="0.35">
      <c r="A14" s="8">
        <f>Kluppierungsprotokoll!A14</f>
        <v>34</v>
      </c>
      <c r="B14" s="8">
        <f>Kluppierungsprotokoll!B14</f>
        <v>1</v>
      </c>
      <c r="C14" s="8">
        <f>Kluppierungsprotokoll!C14*$B14</f>
        <v>4</v>
      </c>
      <c r="D14" s="8">
        <f>Kluppierungsprotokoll!D14*$B14</f>
        <v>2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3</v>
      </c>
      <c r="K14" s="8">
        <f>Kluppierungsprotokoll!K14*$B14</f>
        <v>4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1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1</v>
      </c>
    </row>
    <row r="15" spans="1:19" x14ac:dyDescent="0.35">
      <c r="A15" s="8">
        <f>Kluppierungsprotokoll!A15</f>
        <v>38</v>
      </c>
      <c r="B15" s="8">
        <f>Kluppierungsprotokoll!B15</f>
        <v>1.34</v>
      </c>
      <c r="C15" s="8">
        <f>Kluppierungsprotokoll!C15*$B15</f>
        <v>1.34</v>
      </c>
      <c r="D15" s="8">
        <f>Kluppierungsprotokoll!D15*$B15</f>
        <v>1.34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1.34</v>
      </c>
      <c r="J15" s="8">
        <f>Kluppierungsprotokoll!J15*$B15</f>
        <v>1.34</v>
      </c>
      <c r="K15" s="8">
        <f>Kluppierungsprotokoll!K15*$B15</f>
        <v>9.3800000000000008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5">
      <c r="A16" s="8">
        <f>Kluppierungsprotokoll!A16</f>
        <v>42</v>
      </c>
      <c r="B16" s="8">
        <f>Kluppierungsprotokoll!B16</f>
        <v>1.73</v>
      </c>
      <c r="C16" s="8">
        <f>Kluppierungsprotokoll!C16*$B16</f>
        <v>0</v>
      </c>
      <c r="D16" s="8">
        <f>Kluppierungsprotokoll!D16*$B16</f>
        <v>3.46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1.73</v>
      </c>
      <c r="K16" s="8">
        <f>Kluppierungsprotokoll!K16*$B16</f>
        <v>5.1899999999999995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46</v>
      </c>
      <c r="B17" s="8">
        <f>Kluppierungsprotokoll!B17</f>
        <v>2.17</v>
      </c>
      <c r="C17" s="8">
        <f>Kluppierungsprotokoll!C17*$B17</f>
        <v>0</v>
      </c>
      <c r="D17" s="8">
        <f>Kluppierungsprotokoll!D17*$B17</f>
        <v>8.68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50</v>
      </c>
      <c r="B18" s="8">
        <f>Kluppierungsprotokoll!B18</f>
        <v>2.66</v>
      </c>
      <c r="C18" s="8">
        <f>Kluppierungsprotokoll!C18*$B18</f>
        <v>2.66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54</v>
      </c>
      <c r="B19" s="8">
        <f>Kluppierungsprotokoll!B19</f>
        <v>3.2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58</v>
      </c>
      <c r="B20" s="8">
        <f>Kluppierungsprotokoll!B20</f>
        <v>3.78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62</v>
      </c>
      <c r="B21" s="8">
        <f>Kluppierungsprotokoll!B21</f>
        <v>4.4000000000000004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66</v>
      </c>
      <c r="B22" s="8">
        <f>Kluppierungsprotokoll!B22</f>
        <v>5.0599999999999996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70</v>
      </c>
      <c r="B23" s="8">
        <f>Kluppierungsprotokoll!B23</f>
        <v>5.75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74</v>
      </c>
      <c r="B24" s="8">
        <f>Kluppierungsprotokoll!B24</f>
        <v>6.48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78</v>
      </c>
      <c r="B25" s="8">
        <f>Kluppierungsprotokoll!B25</f>
        <v>7.24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82</v>
      </c>
      <c r="B26" s="8">
        <f>Kluppierungsprotokoll!B26</f>
        <v>8.02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86</v>
      </c>
      <c r="B27" s="8">
        <f>Kluppierungsprotokoll!B27</f>
        <v>8.83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90</v>
      </c>
      <c r="B28" s="8">
        <f>Kluppierungsprotokoll!B28</f>
        <v>9.66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16.882000000000001</v>
      </c>
      <c r="D53">
        <f t="shared" ref="D53:S53" si="0">SUM(D9:D51)</f>
        <v>25.975999999999999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4.6219999999999999</v>
      </c>
      <c r="J53">
        <f t="shared" si="0"/>
        <v>10.620000000000001</v>
      </c>
      <c r="K53">
        <f t="shared" si="0"/>
        <v>26.249000000000002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1.72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1.72</v>
      </c>
      <c r="T53">
        <f>SUM(C53:S53)</f>
        <v>87.789000000000016</v>
      </c>
    </row>
    <row r="54" spans="1:20" x14ac:dyDescent="0.35">
      <c r="A54" t="s">
        <v>25</v>
      </c>
      <c r="B54" t="s">
        <v>26</v>
      </c>
      <c r="C54">
        <f>C53/$B$6</f>
        <v>29.617543859649128</v>
      </c>
      <c r="D54">
        <f t="shared" ref="D54:S54" si="1">D53/$B$6</f>
        <v>45.571929824561408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8.1087719298245613</v>
      </c>
      <c r="J54">
        <f t="shared" si="1"/>
        <v>18.631578947368425</v>
      </c>
      <c r="K54">
        <f t="shared" si="1"/>
        <v>46.050877192982462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3.0175438596491229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3.0175438596491229</v>
      </c>
      <c r="T54">
        <f>SUM(C54:S54)</f>
        <v>154.01578947368424</v>
      </c>
    </row>
    <row r="55" spans="1:20" x14ac:dyDescent="0.35">
      <c r="A55" t="s">
        <v>25</v>
      </c>
      <c r="B55" t="s">
        <v>31</v>
      </c>
      <c r="C55">
        <f>C54/$T54</f>
        <v>0.19230199683331625</v>
      </c>
      <c r="D55">
        <f t="shared" ref="D55:S55" si="2">D54/$T54</f>
        <v>0.29589128478510973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5.264896513230586E-2</v>
      </c>
      <c r="J55">
        <f t="shared" si="2"/>
        <v>0.12097187574753102</v>
      </c>
      <c r="K55">
        <f t="shared" si="2"/>
        <v>0.29900101379443894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1.9592431853649086E-2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1.9592431853649086E-2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Dominic Hürlimann</cp:lastModifiedBy>
  <cp:lastPrinted>2024-07-16T06:59:03Z</cp:lastPrinted>
  <dcterms:created xsi:type="dcterms:W3CDTF">2022-03-10T11:48:40Z</dcterms:created>
  <dcterms:modified xsi:type="dcterms:W3CDTF">2026-06-30T14:09:47Z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