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34_102-1_Ste-Croix_Les Raisses Guessaz\2011.10.11_Mise en place\"/>
    </mc:Choice>
  </mc:AlternateContent>
  <xr:revisionPtr revIDLastSave="0" documentId="13_ncr:1_{F6A57828-F04C-4D5F-8F9F-47A260B3D8B6}" xr6:coauthVersionLast="47" xr6:coauthVersionMax="47" xr10:uidLastSave="{00000000-0000-0000-0000-000000000000}"/>
  <bookViews>
    <workbookView xWindow="25095" yWindow="2175" windowWidth="24000" windowHeight="1729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33" i="6" l="1"/>
  <c r="J33" i="6"/>
  <c r="N33" i="6"/>
  <c r="K33" i="6"/>
  <c r="L33" i="6"/>
  <c r="M33" i="6"/>
  <c r="O33" i="6"/>
  <c r="P33" i="6"/>
  <c r="C33" i="6"/>
  <c r="Q33" i="6"/>
  <c r="D33" i="6"/>
  <c r="R33" i="6"/>
  <c r="E33" i="6"/>
  <c r="S33" i="6"/>
  <c r="G33" i="6"/>
  <c r="H33" i="6"/>
  <c r="F33" i="6"/>
  <c r="N31" i="5"/>
  <c r="Q31" i="5"/>
  <c r="R31" i="5"/>
  <c r="F31" i="5"/>
  <c r="G31" i="5"/>
  <c r="I31" i="5"/>
  <c r="J31" i="5"/>
  <c r="L31" i="5"/>
  <c r="O31" i="5"/>
  <c r="C31" i="5"/>
  <c r="D31" i="5"/>
  <c r="E31" i="5"/>
  <c r="P31" i="5"/>
  <c r="S31" i="5"/>
  <c r="H31" i="5"/>
  <c r="K31" i="5"/>
  <c r="M31" i="5"/>
  <c r="F34" i="6"/>
  <c r="G34" i="6"/>
  <c r="J34" i="6"/>
  <c r="H34" i="6"/>
  <c r="I34" i="6"/>
  <c r="K34" i="6"/>
  <c r="L34" i="6"/>
  <c r="M34" i="6"/>
  <c r="N34" i="6"/>
  <c r="O34" i="6"/>
  <c r="P34" i="6"/>
  <c r="R34" i="6"/>
  <c r="S34" i="6"/>
  <c r="C34" i="6"/>
  <c r="Q34" i="6"/>
  <c r="D34" i="6"/>
  <c r="E34" i="6"/>
  <c r="O31" i="6"/>
  <c r="P31" i="6"/>
  <c r="S31" i="6"/>
  <c r="F31" i="6"/>
  <c r="C31" i="6"/>
  <c r="Q31" i="6"/>
  <c r="D31" i="6"/>
  <c r="R31" i="6"/>
  <c r="E31" i="6"/>
  <c r="G31" i="6"/>
  <c r="H31" i="6"/>
  <c r="I31" i="6"/>
  <c r="J31" i="6"/>
  <c r="K31" i="6"/>
  <c r="L31" i="6"/>
  <c r="M31" i="6"/>
  <c r="N31" i="6"/>
  <c r="E34" i="5"/>
  <c r="S34" i="5"/>
  <c r="H34" i="5"/>
  <c r="L34" i="5"/>
  <c r="O34" i="5"/>
  <c r="Q34" i="5"/>
  <c r="F34" i="5"/>
  <c r="I34" i="5"/>
  <c r="J34" i="5"/>
  <c r="K34" i="5"/>
  <c r="M34" i="5"/>
  <c r="R34" i="5"/>
  <c r="G34" i="5"/>
  <c r="C34" i="5"/>
  <c r="D34" i="5"/>
  <c r="P34" i="5"/>
  <c r="N34" i="5"/>
  <c r="L32" i="6"/>
  <c r="M32" i="6"/>
  <c r="N32" i="6"/>
  <c r="O32" i="6"/>
  <c r="P32" i="6"/>
  <c r="C32" i="6"/>
  <c r="Q32" i="6"/>
  <c r="D32" i="6"/>
  <c r="R32" i="6"/>
  <c r="E32" i="6"/>
  <c r="S32" i="6"/>
  <c r="F32" i="6"/>
  <c r="G32" i="6"/>
  <c r="H32" i="6"/>
  <c r="I32" i="6"/>
  <c r="J32" i="6"/>
  <c r="K32" i="6"/>
  <c r="C30" i="5"/>
  <c r="Q30" i="5"/>
  <c r="H30" i="5"/>
  <c r="D30" i="5"/>
  <c r="R30" i="5"/>
  <c r="I30" i="5"/>
  <c r="O30" i="5"/>
  <c r="P30" i="5"/>
  <c r="E30" i="5"/>
  <c r="S30" i="5"/>
  <c r="F30" i="5"/>
  <c r="G30" i="5"/>
  <c r="L30" i="5"/>
  <c r="N30" i="5"/>
  <c r="J30" i="5"/>
  <c r="K30" i="5"/>
  <c r="M30" i="5"/>
  <c r="K32" i="5"/>
  <c r="P32" i="5"/>
  <c r="S32" i="5"/>
  <c r="L32" i="5"/>
  <c r="N32" i="5"/>
  <c r="R32" i="5"/>
  <c r="E32" i="5"/>
  <c r="G32" i="5"/>
  <c r="H32" i="5"/>
  <c r="M32" i="5"/>
  <c r="C32" i="5"/>
  <c r="Q32" i="5"/>
  <c r="D32" i="5"/>
  <c r="I32" i="5"/>
  <c r="J32" i="5"/>
  <c r="O32" i="5"/>
  <c r="F32" i="5"/>
  <c r="C30" i="6"/>
  <c r="D30" i="6"/>
  <c r="R30" i="6"/>
  <c r="S30" i="6"/>
  <c r="E30" i="6"/>
  <c r="F30" i="6"/>
  <c r="G30" i="6"/>
  <c r="H30" i="6"/>
  <c r="I30" i="6"/>
  <c r="J30" i="6"/>
  <c r="L30" i="6"/>
  <c r="K30" i="6"/>
  <c r="M30" i="6"/>
  <c r="N30" i="6"/>
  <c r="P30" i="6"/>
  <c r="Q30" i="6"/>
  <c r="O30" i="6"/>
  <c r="H33" i="5"/>
  <c r="N33" i="5"/>
  <c r="E33" i="5"/>
  <c r="F33" i="5"/>
  <c r="I33" i="5"/>
  <c r="O33" i="5"/>
  <c r="C33" i="5"/>
  <c r="S33" i="5"/>
  <c r="G33" i="5"/>
  <c r="J33" i="5"/>
  <c r="K33" i="5"/>
  <c r="L33" i="5"/>
  <c r="M33" i="5"/>
  <c r="P33" i="5"/>
  <c r="Q33" i="5"/>
  <c r="D33" i="5"/>
  <c r="R33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<sst xmlns="http://schemas.openxmlformats.org/spreadsheetml/2006/main" count="155" uniqueCount="56">
  <si>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</si>
  <si>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</si>
  <si>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</si>
  <si>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</si>
  <si>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</si>
  <si>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</si>
  <si>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</si>
  <si>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</si>
  <si>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</si>
  <si>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</si>
  <si>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</si>
  <si>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</si>
  <si>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</si>
  <si>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</si>
  <si>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</si>
  <si>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</si>
  <si>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</si>
  <si>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</si>
  <si>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</si>
  <si>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</si>
  <si>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</si>
  <si>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</si>
  <si>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</si>
  <si>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</si>
  <si>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</si>
  <si>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</si>
  <si>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</si>
  <si>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</si>
  <si>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</si>
  <si>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</si>
  <si>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</si>
  <si>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</si>
  <si>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</si>
  <si>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</si>
  <si>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</si>
  <si>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</si>
  <si>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</si>
  <si>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</si>
  <si>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</si>
  <si>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</si>
  <si>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</si>
  <si>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</si>
  <si>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</si>
  <si>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</si>
  <si>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</si>
  <si>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</si>
  <si>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</si>
  <si>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</si>
  <si>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</si>
  <si>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</si>
  <si>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</si>
  <si>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</si>
  <si>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</si>
  <si>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</si>
  <si>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VD34 - Les Raisses Gueissaz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</si>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</sst>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A3" workbookViewId="0">
      <selection activeCell="C11" sqref="C11:C24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40827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0.6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3</v>
      </c>
      <c r="D11" s="8">
        <v>2</v>
      </c>
      <c r="E11" s="8"/>
      <c r="F11" s="8"/>
      <c r="G11" s="8"/>
      <c r="H11" s="8"/>
      <c r="I11" s="8">
        <v>5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>
        <v>3</v>
      </c>
      <c r="D12" s="8">
        <v>1</v>
      </c>
      <c r="E12" s="8"/>
      <c r="F12" s="8"/>
      <c r="G12" s="8"/>
      <c r="H12" s="8"/>
      <c r="I12" s="8">
        <v>12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6</v>
      </c>
      <c r="D13" s="8">
        <v>1</v>
      </c>
      <c r="E13" s="8"/>
      <c r="F13" s="8"/>
      <c r="G13" s="8"/>
      <c r="H13" s="8"/>
      <c r="I13" s="8">
        <v>21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6</v>
      </c>
      <c r="D14" s="8">
        <v>2</v>
      </c>
      <c r="E14" s="8"/>
      <c r="F14" s="8"/>
      <c r="G14" s="8"/>
      <c r="H14" s="8"/>
      <c r="I14" s="8">
        <v>25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12</v>
      </c>
      <c r="D15" s="8">
        <v>1</v>
      </c>
      <c r="E15" s="8"/>
      <c r="F15" s="8"/>
      <c r="G15" s="8"/>
      <c r="H15" s="8"/>
      <c r="I15" s="8">
        <v>19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11</v>
      </c>
      <c r="D16" s="8">
        <v>6</v>
      </c>
      <c r="E16" s="8"/>
      <c r="F16" s="8"/>
      <c r="G16" s="8"/>
      <c r="H16" s="8"/>
      <c r="I16" s="8">
        <v>21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13</v>
      </c>
      <c r="D17" s="8">
        <v>2</v>
      </c>
      <c r="E17" s="8"/>
      <c r="F17" s="8"/>
      <c r="G17" s="8"/>
      <c r="H17" s="8"/>
      <c r="I17" s="8">
        <v>13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9</v>
      </c>
      <c r="D18" s="8">
        <v>3</v>
      </c>
      <c r="E18" s="8"/>
      <c r="F18" s="8"/>
      <c r="G18" s="8"/>
      <c r="H18" s="8"/>
      <c r="I18" s="8">
        <v>18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5</v>
      </c>
      <c r="D19" s="8">
        <v>2</v>
      </c>
      <c r="E19" s="8"/>
      <c r="F19" s="8"/>
      <c r="G19" s="8"/>
      <c r="H19" s="8"/>
      <c r="I19" s="8">
        <v>6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6</v>
      </c>
      <c r="D21" s="8"/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3</v>
      </c>
      <c r="D22" s="8">
        <v>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>
        <v>2</v>
      </c>
      <c r="D24" s="8">
        <v>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87</v>
      </c>
      <c r="D54" s="12">
        <f t="shared" ref="D54:S54" si="0">SUM(D9:D51)</f>
        <v>22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141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250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145</v>
      </c>
      <c r="D55" s="20">
        <f t="shared" ref="D55:S55" si="3">ROUND(D54/$B$6, 1)</f>
        <v>36.700000000000003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235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417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12.75</v>
      </c>
      <c r="D56" s="22">
        <f>ROUND('Calcul surface terriere'!D53, 2)</f>
        <v>2.91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13.81</v>
      </c>
      <c r="J56" s="22">
        <f>ROUND('Calcul surface terriere'!J53, 2)</f>
        <v>0</v>
      </c>
      <c r="K56" s="22">
        <f>ROUND('Calcul surface terriere'!K53, 2)</f>
        <v>0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29.5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21.26</v>
      </c>
      <c r="D57" s="22">
        <f>ROUND('Calcul surface terriere'!D54, 2)</f>
        <v>4.8499999999999996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23.01</v>
      </c>
      <c r="J57" s="22">
        <f>ROUND('Calcul surface terriere'!J54, 2)</f>
        <v>0</v>
      </c>
      <c r="K57" s="22">
        <f>ROUND('Calcul surface terriere'!K54, 2)</f>
        <v>0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49.1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43</v>
      </c>
      <c r="D58" s="24">
        <f>ROUND(100 * 'Calcul surface terriere'!D55,0)</f>
        <v>10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47</v>
      </c>
      <c r="J58" s="24">
        <f>ROUND(100 * 'Calcul surface terriere'!J55,0)</f>
        <v>0</v>
      </c>
      <c r="K58" s="24">
        <f>ROUND(100 * 'Calcul surface terriere'!K55,0)</f>
        <v>0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146.80000000000001</v>
      </c>
      <c r="D59" s="26">
        <f>ROUND('Calcul volume sur pied'!D53, 1)</f>
        <v>33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146.1</v>
      </c>
      <c r="J59" s="26">
        <f>ROUND('Calcul volume sur pied'!J53, 1)</f>
        <v>0</v>
      </c>
      <c r="K59" s="26">
        <f>ROUND('Calcul volume sur pied'!K53, 1)</f>
        <v>0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326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244.7</v>
      </c>
      <c r="D60" s="26">
        <f>ROUND('Calcul volume sur pied'!D54, 1)</f>
        <v>55.1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243.5</v>
      </c>
      <c r="J60" s="26">
        <f>ROUND('Calcul volume sur pied'!J54, 1)</f>
        <v>0</v>
      </c>
      <c r="K60" s="26">
        <f>ROUND('Calcul volume sur pied'!K54, 1)</f>
        <v>0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543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45</v>
      </c>
      <c r="D61" s="24">
        <f>ROUND(100 * 'Calcul volume sur pied'!D55, 0)</f>
        <v>10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45</v>
      </c>
      <c r="J61" s="24">
        <f>ROUND(100 * 'Calcul volume sur pied'!J55, 0)</f>
        <v>0</v>
      </c>
      <c r="K61" s="24">
        <f>ROUND(100 * 'Calcul volume sur pied'!K55, 0)</f>
        <v>0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5</v>
      </c>
      <c r="D11" s="8">
        <f>'Protocole Inventaire'!D11/$B$6</f>
        <v>3.3333333333333335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8.3333333333333339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5</v>
      </c>
      <c r="D12" s="8">
        <f>'Protocole Inventaire'!D12/$B$6</f>
        <v>1.6666666666666667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20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10</v>
      </c>
      <c r="D13" s="8">
        <f>'Protocole Inventaire'!D13/$B$6</f>
        <v>1.6666666666666667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35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10</v>
      </c>
      <c r="D14" s="8">
        <f>'Protocole Inventaire'!D14/$B$6</f>
        <v>3.3333333333333335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41.666666666666671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20</v>
      </c>
      <c r="D15" s="8">
        <f>'Protocole Inventaire'!D15/$B$6</f>
        <v>1.6666666666666667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31.666666666666668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18.333333333333336</v>
      </c>
      <c r="D16" s="8">
        <f>'Protocole Inventaire'!D16/$B$6</f>
        <v>10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35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21.666666666666668</v>
      </c>
      <c r="D17" s="8">
        <f>'Protocole Inventaire'!D17/$B$6</f>
        <v>3.3333333333333335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21.666666666666668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15</v>
      </c>
      <c r="D18" s="8">
        <f>'Protocole Inventaire'!D18/$B$6</f>
        <v>5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30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8.3333333333333339</v>
      </c>
      <c r="D19" s="8">
        <f>'Protocole Inventaire'!D19/$B$6</f>
        <v>3.3333333333333335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11.666666666666668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10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1.6666666666666667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5</v>
      </c>
      <c r="D22" s="8">
        <f>'Protocole Inventaire'!D22/$B$6</f>
        <v>1.6666666666666667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1.6666666666666667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3.3333333333333335</v>
      </c>
      <c r="D24" s="8">
        <f>'Protocole Inventaire'!D24/$B$6</f>
        <v>1.6666666666666667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7.6340701482231973E-2</v>
      </c>
      <c r="D11" s="8">
        <f>'Protocole Inventaire'!D11*($A11/200)^2*PI()</f>
        <v>5.0893800988154644E-2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0.12723450247038659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0.11403981332530949</v>
      </c>
      <c r="D12" s="8">
        <f>'Protocole Inventaire'!D12*($A12/200)^2*PI()</f>
        <v>3.8013271108436497E-2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0.45615925330123797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0.3185574950740051</v>
      </c>
      <c r="D13" s="8">
        <f>'Protocole Inventaire'!D13*($A13/200)^2*PI()</f>
        <v>5.3092915845667513E-2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1.1149512327590176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0.42411500823462212</v>
      </c>
      <c r="D14" s="8">
        <f>'Protocole Inventaire'!D14*($A14/200)^2*PI()</f>
        <v>0.1413716694115407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1.7671458676442586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1.0895043322649405</v>
      </c>
      <c r="D15" s="8">
        <f>'Protocole Inventaire'!D15*($A15/200)^2*PI()</f>
        <v>9.0792027688745044E-2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1.7250485260861559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1.2475264427405068</v>
      </c>
      <c r="D16" s="8">
        <f>'Protocole Inventaire'!D16*($A16/200)^2*PI()</f>
        <v>0.68046896876754925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2.381641390686422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1.8010750683030281</v>
      </c>
      <c r="D17" s="8">
        <f>'Protocole Inventaire'!D17*($A17/200)^2*PI()</f>
        <v>0.27708847204661974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1.8010750683030281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1.4957122623741006</v>
      </c>
      <c r="D18" s="8">
        <f>'Protocole Inventaire'!D18*($A18/200)^2*PI()</f>
        <v>0.4985707541247002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2.9914245247482012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0.98174770424681035</v>
      </c>
      <c r="D19" s="8">
        <f>'Protocole Inventaire'!D19*($A19/200)^2*PI()</f>
        <v>0.39269908169872414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1.1780972450961724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1.6031547311268717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1.5852476530014095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0.90572116202993735</v>
      </c>
      <c r="D22" s="8">
        <f>'Protocole Inventaire'!D22*($A22/200)^2*PI()</f>
        <v>0.30190705400997914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0.34211943997592853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0.76969020012949918</v>
      </c>
      <c r="D24" s="8">
        <f>'Protocole Inventaire'!D24*($A24/200)^2*PI()</f>
        <v>0.38484510006474959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12.754552014309201</v>
      </c>
      <c r="D53">
        <f t="shared" ref="D53:S53" si="0">SUM(D9:D51)</f>
        <v>2.9097431157548663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13.806985553261782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29.471280683325851</v>
      </c>
    </row>
    <row r="54" spans="1:20" x14ac:dyDescent="0.25">
      <c r="A54" t="s">
        <v>49</v>
      </c>
      <c r="B54" t="s">
        <v>30</v>
      </c>
      <c r="C54">
        <f>C53/$B$6</f>
        <v>21.257586690515335</v>
      </c>
      <c r="D54">
        <f t="shared" ref="D54:S54" si="1">D53/$B$6</f>
        <v>4.8495718595914443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23.011642588769639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49.118801138876421</v>
      </c>
    </row>
    <row r="55" spans="1:20" x14ac:dyDescent="0.25">
      <c r="A55" t="s">
        <v>49</v>
      </c>
      <c r="B55" t="s">
        <v>50</v>
      </c>
      <c r="C55">
        <f>C54/$T54</f>
        <v>0.43277902142628716</v>
      </c>
      <c r="D55">
        <f t="shared" ref="D55:S55" si="2">D54/$T54</f>
        <v>9.8731478520413599E-2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0.46848950005329926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0.54</v>
      </c>
      <c r="D11" s="8">
        <f>'Protocole Inventaire'!D11*$B11</f>
        <v>0.36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0.89999999999999991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0.86999999999999988</v>
      </c>
      <c r="D12" s="8">
        <f>'Protocole Inventaire'!D12*$B12</f>
        <v>0.28999999999999998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3.4799999999999995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2.7600000000000002</v>
      </c>
      <c r="D13" s="8">
        <f>'Protocole Inventaire'!D13*$B13</f>
        <v>0.46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9.66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4.0200000000000005</v>
      </c>
      <c r="D14" s="8">
        <f>'Protocole Inventaire'!D14*$B14</f>
        <v>1.34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16.75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11.040000000000001</v>
      </c>
      <c r="D15" s="8">
        <f>'Protocole Inventaire'!D15*$B15</f>
        <v>0.92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17.48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13.309999999999999</v>
      </c>
      <c r="D16" s="8">
        <f>'Protocole Inventaire'!D16*$B16</f>
        <v>7.26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25.41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20.28</v>
      </c>
      <c r="D17" s="8">
        <f>'Protocole Inventaire'!D17*$B17</f>
        <v>3.12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20.28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17.37</v>
      </c>
      <c r="D18" s="8">
        <f>'Protocole Inventaire'!D18*$B18</f>
        <v>5.79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34.74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11.75</v>
      </c>
      <c r="D19" s="8">
        <f>'Protocole Inventaire'!D19*$B19</f>
        <v>4.7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14.100000000000001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19.53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19.62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3.27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11.399999999999999</v>
      </c>
      <c r="D22" s="8">
        <f>'Protocole Inventaire'!D22*$B22</f>
        <v>3.8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4.37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9.98</v>
      </c>
      <c r="D24" s="8">
        <f>'Protocole Inventaire'!D24*$B24</f>
        <v>4.99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146.84</v>
      </c>
      <c r="D53">
        <f t="shared" ref="D53:S53" si="0">SUM(D9:D51)</f>
        <v>33.03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146.07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325.94</v>
      </c>
    </row>
    <row r="54" spans="1:20" x14ac:dyDescent="0.25">
      <c r="A54" t="s">
        <v>53</v>
      </c>
      <c r="B54" t="s">
        <v>30</v>
      </c>
      <c r="C54">
        <f>C53/$B$6</f>
        <v>244.73333333333335</v>
      </c>
      <c r="D54">
        <f t="shared" ref="D54:S54" si="1">D53/$B$6</f>
        <v>55.050000000000004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243.45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543.23333333333335</v>
      </c>
    </row>
    <row r="55" spans="1:20" x14ac:dyDescent="0.25">
      <c r="A55" t="s">
        <v>53</v>
      </c>
      <c r="B55" t="s">
        <v>50</v>
      </c>
      <c r="C55">
        <f>C54/$T54</f>
        <v>0.45051236423881696</v>
      </c>
      <c r="D55">
        <f t="shared" ref="D55:S55" si="2">D54/$T54</f>
        <v>0.10133766950972573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0.44814996625145731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2025-11-26T11:37:29Z</dcterms:modified>
</cp:coreProperties>
</file>