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WN\Schwyz\kfa1\3. Schutzwald\Weiserflächen\Chilebann\2008\"/>
    </mc:Choice>
  </mc:AlternateContent>
  <xr:revisionPtr revIDLastSave="0" documentId="13_ncr:1_{073B208C-EA1B-4E30-A3A0-953694DFC851}" xr6:coauthVersionLast="47" xr6:coauthVersionMax="47" xr10:uidLastSave="{00000000-0000-0000-0000-000000000000}"/>
  <bookViews>
    <workbookView xWindow="17110" yWindow="0" windowWidth="17380" windowHeight="1377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6" l="1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40" i="5" l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2" i="6" l="1"/>
  <c r="D32" i="6"/>
  <c r="L32" i="6"/>
  <c r="M32" i="6"/>
  <c r="N32" i="6"/>
  <c r="O32" i="6"/>
  <c r="P32" i="6"/>
  <c r="E32" i="6"/>
  <c r="F32" i="6"/>
  <c r="S32" i="6"/>
  <c r="G32" i="6"/>
  <c r="H32" i="6"/>
  <c r="I32" i="6"/>
  <c r="Q32" i="6"/>
  <c r="J32" i="6"/>
  <c r="R32" i="6"/>
  <c r="K32" i="6"/>
  <c r="C33" i="6"/>
  <c r="K33" i="6"/>
  <c r="S33" i="6"/>
  <c r="D33" i="6"/>
  <c r="L33" i="6"/>
  <c r="E33" i="6"/>
  <c r="M33" i="6"/>
  <c r="F33" i="6"/>
  <c r="N33" i="6"/>
  <c r="O33" i="6"/>
  <c r="R33" i="6"/>
  <c r="G33" i="6"/>
  <c r="H33" i="6"/>
  <c r="P33" i="6"/>
  <c r="J33" i="6"/>
  <c r="I33" i="6"/>
  <c r="Q33" i="6"/>
  <c r="I34" i="5"/>
  <c r="Q34" i="5"/>
  <c r="J34" i="5"/>
  <c r="R34" i="5"/>
  <c r="N34" i="5"/>
  <c r="C34" i="5"/>
  <c r="K34" i="5"/>
  <c r="S34" i="5"/>
  <c r="D34" i="5"/>
  <c r="L34" i="5"/>
  <c r="E34" i="5"/>
  <c r="M34" i="5"/>
  <c r="F34" i="5"/>
  <c r="G34" i="5"/>
  <c r="O34" i="5"/>
  <c r="H34" i="5"/>
  <c r="P34" i="5"/>
  <c r="E38" i="5"/>
  <c r="M38" i="5"/>
  <c r="J38" i="5"/>
  <c r="F38" i="5"/>
  <c r="N38" i="5"/>
  <c r="G38" i="5"/>
  <c r="I38" i="5"/>
  <c r="R38" i="5"/>
  <c r="O38" i="5"/>
  <c r="H38" i="5"/>
  <c r="P38" i="5"/>
  <c r="Q38" i="5"/>
  <c r="C38" i="5"/>
  <c r="K38" i="5"/>
  <c r="S38" i="5"/>
  <c r="D38" i="5"/>
  <c r="L38" i="5"/>
  <c r="J34" i="6"/>
  <c r="R34" i="6"/>
  <c r="C34" i="6"/>
  <c r="K34" i="6"/>
  <c r="S34" i="6"/>
  <c r="D34" i="6"/>
  <c r="L34" i="6"/>
  <c r="E34" i="6"/>
  <c r="M34" i="6"/>
  <c r="F34" i="6"/>
  <c r="N34" i="6"/>
  <c r="G34" i="6"/>
  <c r="O34" i="6"/>
  <c r="H34" i="6"/>
  <c r="P34" i="6"/>
  <c r="I34" i="6"/>
  <c r="Q34" i="6"/>
  <c r="F38" i="6"/>
  <c r="N38" i="6"/>
  <c r="G38" i="6"/>
  <c r="O38" i="6"/>
  <c r="H38" i="6"/>
  <c r="P38" i="6"/>
  <c r="I38" i="6"/>
  <c r="Q38" i="6"/>
  <c r="R38" i="6"/>
  <c r="J38" i="6"/>
  <c r="M38" i="6"/>
  <c r="C38" i="6"/>
  <c r="K38" i="6"/>
  <c r="S38" i="6"/>
  <c r="D38" i="6"/>
  <c r="L38" i="6"/>
  <c r="E38" i="6"/>
  <c r="C32" i="5"/>
  <c r="K32" i="5"/>
  <c r="S32" i="5"/>
  <c r="D32" i="5"/>
  <c r="L32" i="5"/>
  <c r="F32" i="5"/>
  <c r="H32" i="5"/>
  <c r="E32" i="5"/>
  <c r="M32" i="5"/>
  <c r="N32" i="5"/>
  <c r="G32" i="5"/>
  <c r="O32" i="5"/>
  <c r="P32" i="5"/>
  <c r="I32" i="5"/>
  <c r="Q32" i="5"/>
  <c r="J32" i="5"/>
  <c r="R32" i="5"/>
  <c r="G36" i="5"/>
  <c r="O36" i="5"/>
  <c r="H36" i="5"/>
  <c r="P36" i="5"/>
  <c r="C36" i="5"/>
  <c r="L36" i="5"/>
  <c r="I36" i="5"/>
  <c r="Q36" i="5"/>
  <c r="J36" i="5"/>
  <c r="R36" i="5"/>
  <c r="K36" i="5"/>
  <c r="S36" i="5"/>
  <c r="D36" i="5"/>
  <c r="E36" i="5"/>
  <c r="M36" i="5"/>
  <c r="F36" i="5"/>
  <c r="N36" i="5"/>
  <c r="H36" i="6"/>
  <c r="P36" i="6"/>
  <c r="I36" i="6"/>
  <c r="Q36" i="6"/>
  <c r="J36" i="6"/>
  <c r="R36" i="6"/>
  <c r="C36" i="6"/>
  <c r="K36" i="6"/>
  <c r="S36" i="6"/>
  <c r="D36" i="6"/>
  <c r="L36" i="6"/>
  <c r="E36" i="6"/>
  <c r="M36" i="6"/>
  <c r="F36" i="6"/>
  <c r="N36" i="6"/>
  <c r="G36" i="6"/>
  <c r="O36" i="6"/>
  <c r="J33" i="5"/>
  <c r="R33" i="5"/>
  <c r="G33" i="5"/>
  <c r="C33" i="5"/>
  <c r="K33" i="5"/>
  <c r="S33" i="5"/>
  <c r="E33" i="5"/>
  <c r="O33" i="5"/>
  <c r="D33" i="5"/>
  <c r="L33" i="5"/>
  <c r="M33" i="5"/>
  <c r="F33" i="5"/>
  <c r="N33" i="5"/>
  <c r="H33" i="5"/>
  <c r="P33" i="5"/>
  <c r="I33" i="5"/>
  <c r="Q33" i="5"/>
  <c r="F37" i="5"/>
  <c r="N37" i="5"/>
  <c r="C37" i="5"/>
  <c r="G37" i="5"/>
  <c r="O37" i="5"/>
  <c r="S37" i="5"/>
  <c r="H37" i="5"/>
  <c r="P37" i="5"/>
  <c r="I37" i="5"/>
  <c r="Q37" i="5"/>
  <c r="J37" i="5"/>
  <c r="R37" i="5"/>
  <c r="K37" i="5"/>
  <c r="D37" i="5"/>
  <c r="L37" i="5"/>
  <c r="E37" i="5"/>
  <c r="M37" i="5"/>
  <c r="G37" i="6"/>
  <c r="O37" i="6"/>
  <c r="H37" i="6"/>
  <c r="P37" i="6"/>
  <c r="I37" i="6"/>
  <c r="Q37" i="6"/>
  <c r="J37" i="6"/>
  <c r="R37" i="6"/>
  <c r="C37" i="6"/>
  <c r="S37" i="6"/>
  <c r="K37" i="6"/>
  <c r="D37" i="6"/>
  <c r="L37" i="6"/>
  <c r="N37" i="6"/>
  <c r="E37" i="6"/>
  <c r="M37" i="6"/>
  <c r="F37" i="6"/>
  <c r="H35" i="5"/>
  <c r="P35" i="5"/>
  <c r="I35" i="5"/>
  <c r="Q35" i="5"/>
  <c r="K35" i="5"/>
  <c r="M35" i="5"/>
  <c r="J35" i="5"/>
  <c r="R35" i="5"/>
  <c r="C35" i="5"/>
  <c r="S35" i="5"/>
  <c r="D35" i="5"/>
  <c r="L35" i="5"/>
  <c r="E35" i="5"/>
  <c r="F35" i="5"/>
  <c r="N35" i="5"/>
  <c r="G35" i="5"/>
  <c r="O35" i="5"/>
  <c r="D39" i="5"/>
  <c r="L39" i="5"/>
  <c r="Q39" i="5"/>
  <c r="E39" i="5"/>
  <c r="M39" i="5"/>
  <c r="H39" i="5"/>
  <c r="F39" i="5"/>
  <c r="N39" i="5"/>
  <c r="G39" i="5"/>
  <c r="O39" i="5"/>
  <c r="P39" i="5"/>
  <c r="I39" i="5"/>
  <c r="J39" i="5"/>
  <c r="R39" i="5"/>
  <c r="C39" i="5"/>
  <c r="K39" i="5"/>
  <c r="S39" i="5"/>
  <c r="I35" i="6"/>
  <c r="Q35" i="6"/>
  <c r="J35" i="6"/>
  <c r="R35" i="6"/>
  <c r="C35" i="6"/>
  <c r="K35" i="6"/>
  <c r="S35" i="6"/>
  <c r="D35" i="6"/>
  <c r="L35" i="6"/>
  <c r="E35" i="6"/>
  <c r="M35" i="6"/>
  <c r="F35" i="6"/>
  <c r="N35" i="6"/>
  <c r="G35" i="6"/>
  <c r="O35" i="6"/>
  <c r="H35" i="6"/>
  <c r="P35" i="6"/>
  <c r="E39" i="6"/>
  <c r="M39" i="6"/>
  <c r="F39" i="6"/>
  <c r="N39" i="6"/>
  <c r="G39" i="6"/>
  <c r="O39" i="6"/>
  <c r="H39" i="6"/>
  <c r="P39" i="6"/>
  <c r="I39" i="6"/>
  <c r="Q39" i="6"/>
  <c r="R39" i="6"/>
  <c r="L39" i="6"/>
  <c r="J39" i="6"/>
  <c r="K39" i="6"/>
  <c r="D39" i="6"/>
  <c r="C39" i="6"/>
  <c r="S39" i="6"/>
  <c r="C30" i="6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<sst xmlns="http://schemas.openxmlformats.org/spreadsheetml/2006/main" count="155" uniqueCount="52">
  <si>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</si>
  <si>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</si>
  <si>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</si>
  <si>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</si>
  <si>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</si>
  <si>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</si>
  <si>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</si>
  <si>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</si>
  <si>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</si>
  <si>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</si>
  <si>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</si>
  <si>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</si>
  <si>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</si>
  <si>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</si>
  <si>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</si>
  <si>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</si>
  <si>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</si>
  <si>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</si>
  <si>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</si>
  <si>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</si>
  <si>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</si>
  <si>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</si>
  <si>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</si>
  <si>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</si>
  <si>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</si>
  <si>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</si>
  <si>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</si>
  <si>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</si>
  <si>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</si>
  <si>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</si>
  <si>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</si>
  <si>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</si>
  <si>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</si>
  <si>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</si>
  <si>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</si>
  <si>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</si>
  <si>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</si>
  <si>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</si>
  <si>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</si>
  <si>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</si>
  <si>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</si>
  <si>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</si>
  <si>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</si>
  <si>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</si>
  <si>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</si>
  <si>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</si>
  <si>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</si>
  <si>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</si>
  <si>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</si>
  <si>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</si>
  <si>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 xml:space="preserve">Chilenban </t>
  </si>
  <si>
    <t xml:space="preserve">Josef Appert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</si>
</sst>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topLeftCell="A3" zoomScale="90" zoomScaleNormal="90" workbookViewId="0">
      <selection activeCell="C29" sqref="C29"/>
    </sheetView>
  </sheetViews>
  <sheetFormatPr baseColWidth="10" defaultColWidth="11" defaultRowHeight="15.5" x14ac:dyDescent="0.35"/>
  <cols>
    <col min="1" max="1" width="17.83203125" style="12" customWidth="1"/>
    <col min="2" max="2" width="12" style="12" customWidth="1"/>
    <col min="3" max="20" width="11" style="12"/>
    <col min="21" max="21" width="17.1640625" style="12" bestFit="1" customWidth="1"/>
    <col min="22" max="16384" width="11" style="12"/>
  </cols>
  <sheetData>
    <row r="1" spans="1:19" ht="21" x14ac:dyDescent="0.5">
      <c r="A1" s="11" t="s">
        <v>19</v>
      </c>
    </row>
    <row r="3" spans="1:19" x14ac:dyDescent="0.35">
      <c r="A3" s="13" t="s">
        <v>15</v>
      </c>
      <c r="B3" s="10" t="s">
        <v>50</v>
      </c>
    </row>
    <row r="4" spans="1:19" x14ac:dyDescent="0.35">
      <c r="A4" s="13" t="s">
        <v>16</v>
      </c>
      <c r="B4" s="28">
        <v>39756</v>
      </c>
    </row>
    <row r="5" spans="1:19" x14ac:dyDescent="0.35">
      <c r="A5" s="13" t="s">
        <v>17</v>
      </c>
      <c r="B5" s="10" t="s">
        <v>51</v>
      </c>
    </row>
    <row r="6" spans="1:19" x14ac:dyDescent="0.35">
      <c r="A6" s="13" t="s">
        <v>18</v>
      </c>
      <c r="B6" s="6">
        <v>0.56999999999999995</v>
      </c>
      <c r="C6" s="13" t="s">
        <v>0</v>
      </c>
    </row>
    <row r="8" spans="1:19" ht="46.5" x14ac:dyDescent="0.3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35">
      <c r="A9" s="7">
        <v>14</v>
      </c>
      <c r="B9" s="7">
        <v>9.2999999999999999E-2</v>
      </c>
      <c r="C9" s="7">
        <v>24</v>
      </c>
      <c r="D9" s="7">
        <v>19</v>
      </c>
      <c r="E9" s="7"/>
      <c r="F9" s="7"/>
      <c r="G9" s="7"/>
      <c r="H9" s="7"/>
      <c r="I9" s="7">
        <v>6</v>
      </c>
      <c r="J9" s="7">
        <v>3</v>
      </c>
      <c r="K9" s="7">
        <v>4</v>
      </c>
      <c r="L9" s="7"/>
      <c r="M9" s="7"/>
      <c r="N9" s="7"/>
      <c r="O9" s="7"/>
      <c r="P9" s="7"/>
      <c r="Q9" s="7"/>
      <c r="R9" s="7"/>
      <c r="S9" s="7"/>
    </row>
    <row r="10" spans="1:19" x14ac:dyDescent="0.35">
      <c r="A10" s="8">
        <v>18</v>
      </c>
      <c r="B10" s="8">
        <v>0.17</v>
      </c>
      <c r="C10" s="8">
        <v>3</v>
      </c>
      <c r="D10" s="8">
        <v>11</v>
      </c>
      <c r="E10" s="8"/>
      <c r="F10" s="8"/>
      <c r="G10" s="8"/>
      <c r="H10" s="8"/>
      <c r="I10" s="8">
        <v>1</v>
      </c>
      <c r="J10" s="8"/>
      <c r="K10" s="8">
        <v>3</v>
      </c>
      <c r="L10" s="8"/>
      <c r="M10" s="8"/>
      <c r="N10" s="8"/>
      <c r="O10" s="8"/>
      <c r="P10" s="8"/>
      <c r="Q10" s="8"/>
      <c r="R10" s="8"/>
      <c r="S10" s="8"/>
    </row>
    <row r="11" spans="1:19" x14ac:dyDescent="0.35">
      <c r="A11" s="8">
        <v>22</v>
      </c>
      <c r="B11" s="8">
        <v>0.3</v>
      </c>
      <c r="C11" s="8">
        <v>8</v>
      </c>
      <c r="D11" s="8">
        <v>9</v>
      </c>
      <c r="E11" s="8"/>
      <c r="F11" s="8"/>
      <c r="G11" s="8"/>
      <c r="H11" s="8"/>
      <c r="I11" s="8">
        <v>1</v>
      </c>
      <c r="J11" s="8">
        <v>3</v>
      </c>
      <c r="K11" s="8">
        <v>4</v>
      </c>
      <c r="L11" s="8"/>
      <c r="M11" s="8"/>
      <c r="N11" s="8"/>
      <c r="O11" s="8"/>
      <c r="P11" s="8"/>
      <c r="Q11" s="8"/>
      <c r="R11" s="8"/>
      <c r="S11" s="8"/>
    </row>
    <row r="12" spans="1:19" x14ac:dyDescent="0.35">
      <c r="A12" s="8">
        <v>26</v>
      </c>
      <c r="B12" s="8">
        <v>0.48</v>
      </c>
      <c r="C12" s="8">
        <v>4</v>
      </c>
      <c r="D12" s="8">
        <v>8</v>
      </c>
      <c r="E12" s="8"/>
      <c r="F12" s="8"/>
      <c r="G12" s="8"/>
      <c r="H12" s="8"/>
      <c r="I12" s="8">
        <v>1</v>
      </c>
      <c r="J12" s="8">
        <v>2</v>
      </c>
      <c r="K12" s="8">
        <v>7</v>
      </c>
      <c r="L12" s="8"/>
      <c r="M12" s="8"/>
      <c r="N12" s="8"/>
      <c r="O12" s="8"/>
      <c r="P12" s="8"/>
      <c r="Q12" s="8"/>
      <c r="R12" s="8"/>
      <c r="S12" s="8"/>
    </row>
    <row r="13" spans="1:19" x14ac:dyDescent="0.35">
      <c r="A13" s="8">
        <v>30</v>
      </c>
      <c r="B13" s="8">
        <v>0.72</v>
      </c>
      <c r="C13" s="8">
        <v>3</v>
      </c>
      <c r="D13" s="8">
        <v>2</v>
      </c>
      <c r="E13" s="8"/>
      <c r="F13" s="8"/>
      <c r="G13" s="8"/>
      <c r="H13" s="8"/>
      <c r="I13" s="8">
        <v>2</v>
      </c>
      <c r="J13" s="8">
        <v>3</v>
      </c>
      <c r="K13" s="8">
        <v>4</v>
      </c>
      <c r="L13" s="8"/>
      <c r="M13" s="8"/>
      <c r="N13" s="8"/>
      <c r="O13" s="8">
        <v>1</v>
      </c>
      <c r="P13" s="8"/>
      <c r="Q13" s="8"/>
      <c r="R13" s="8"/>
      <c r="S13" s="8">
        <v>1</v>
      </c>
    </row>
    <row r="14" spans="1:19" x14ac:dyDescent="0.35">
      <c r="A14" s="8">
        <v>34</v>
      </c>
      <c r="B14" s="8">
        <v>1</v>
      </c>
      <c r="C14" s="8">
        <v>3</v>
      </c>
      <c r="D14" s="8"/>
      <c r="E14" s="8"/>
      <c r="F14" s="8"/>
      <c r="G14" s="8"/>
      <c r="H14" s="8"/>
      <c r="I14" s="8"/>
      <c r="J14" s="8">
        <v>3</v>
      </c>
      <c r="K14" s="8">
        <v>2</v>
      </c>
      <c r="L14" s="8"/>
      <c r="M14" s="8"/>
      <c r="N14" s="8"/>
      <c r="O14" s="8"/>
      <c r="P14" s="8"/>
      <c r="Q14" s="8"/>
      <c r="R14" s="8"/>
      <c r="S14" s="8">
        <v>1</v>
      </c>
    </row>
    <row r="15" spans="1:19" x14ac:dyDescent="0.35">
      <c r="A15" s="8">
        <v>38</v>
      </c>
      <c r="B15" s="8">
        <v>1.34</v>
      </c>
      <c r="C15" s="8">
        <v>1</v>
      </c>
      <c r="D15" s="8">
        <v>1</v>
      </c>
      <c r="E15" s="8"/>
      <c r="F15" s="8"/>
      <c r="G15" s="8"/>
      <c r="H15" s="8"/>
      <c r="I15" s="8">
        <v>1</v>
      </c>
      <c r="J15" s="8">
        <v>1</v>
      </c>
      <c r="K15" s="8">
        <v>5</v>
      </c>
      <c r="L15" s="8"/>
      <c r="M15" s="8"/>
      <c r="N15" s="8"/>
      <c r="O15" s="8"/>
      <c r="P15" s="8"/>
      <c r="Q15" s="8"/>
      <c r="R15" s="8"/>
      <c r="S15" s="8"/>
    </row>
    <row r="16" spans="1:19" x14ac:dyDescent="0.35">
      <c r="A16" s="8">
        <v>42</v>
      </c>
      <c r="B16" s="8">
        <v>1.73</v>
      </c>
      <c r="C16" s="8"/>
      <c r="D16" s="8">
        <v>2</v>
      </c>
      <c r="E16" s="8"/>
      <c r="F16" s="8"/>
      <c r="G16" s="8"/>
      <c r="H16" s="8"/>
      <c r="I16" s="8"/>
      <c r="J16" s="8">
        <v>1</v>
      </c>
      <c r="K16" s="8">
        <v>2</v>
      </c>
      <c r="L16" s="8"/>
      <c r="M16" s="8"/>
      <c r="N16" s="8"/>
      <c r="O16" s="8"/>
      <c r="P16" s="8"/>
      <c r="Q16" s="8"/>
      <c r="R16" s="8"/>
      <c r="S16" s="8"/>
    </row>
    <row r="17" spans="1:19" x14ac:dyDescent="0.35">
      <c r="A17" s="8">
        <v>46</v>
      </c>
      <c r="B17" s="8">
        <v>2.17</v>
      </c>
      <c r="C17" s="8"/>
      <c r="D17" s="8">
        <v>5</v>
      </c>
      <c r="E17" s="8"/>
      <c r="F17" s="8"/>
      <c r="G17" s="8"/>
      <c r="H17" s="8"/>
      <c r="I17" s="8"/>
      <c r="J17" s="8"/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35">
      <c r="A18" s="8">
        <v>50</v>
      </c>
      <c r="B18" s="8">
        <v>2.66</v>
      </c>
      <c r="C18" s="8">
        <v>1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5">
      <c r="A19" s="8">
        <v>54</v>
      </c>
      <c r="B19" s="8">
        <v>3.2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5">
      <c r="A20" s="8">
        <v>58</v>
      </c>
      <c r="B20" s="8">
        <v>3.78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5">
      <c r="A21" s="8">
        <v>62</v>
      </c>
      <c r="B21" s="8">
        <v>4.4000000000000004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5">
      <c r="A22" s="8">
        <v>66</v>
      </c>
      <c r="B22" s="8">
        <v>5.0599999999999996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5">
      <c r="A23" s="8">
        <v>70</v>
      </c>
      <c r="B23" s="8">
        <v>5.75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5">
      <c r="A24" s="8">
        <v>74</v>
      </c>
      <c r="B24" s="8">
        <v>6.48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5">
      <c r="A25" s="8">
        <v>78</v>
      </c>
      <c r="B25" s="8">
        <v>7.24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5">
      <c r="A26" s="8">
        <v>82</v>
      </c>
      <c r="B26" s="8">
        <v>8.02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5">
      <c r="A27" s="8">
        <v>86</v>
      </c>
      <c r="B27" s="8">
        <v>8.83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5">
      <c r="A28" s="8">
        <v>90</v>
      </c>
      <c r="B28" s="8">
        <v>9.66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35">
      <c r="A54" s="13" t="s">
        <v>21</v>
      </c>
      <c r="B54" s="13" t="s">
        <v>23</v>
      </c>
      <c r="C54" s="12">
        <f>SUM(C9:C51)</f>
        <v>47</v>
      </c>
      <c r="D54" s="12">
        <f t="shared" ref="D54:S54" si="0">SUM(D9:D51)</f>
        <v>57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12</v>
      </c>
      <c r="J54" s="12">
        <f t="shared" si="0"/>
        <v>16</v>
      </c>
      <c r="K54" s="12">
        <f t="shared" si="0"/>
        <v>32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1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2</v>
      </c>
      <c r="T54" s="13">
        <f>SUM(C54:S54)</f>
        <v>167</v>
      </c>
      <c r="U54" s="13" t="s">
        <v>35</v>
      </c>
    </row>
    <row r="55" spans="1:21" x14ac:dyDescent="0.35">
      <c r="A55" s="19"/>
      <c r="B55" s="19" t="s">
        <v>26</v>
      </c>
      <c r="C55" s="20">
        <f>ROUND(C54/$B$6, 1)</f>
        <v>82.5</v>
      </c>
      <c r="D55" s="20">
        <f t="shared" ref="D55:S55" si="3">ROUND(D54/$B$6, 1)</f>
        <v>100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21.1</v>
      </c>
      <c r="J55" s="20">
        <f t="shared" si="3"/>
        <v>28.1</v>
      </c>
      <c r="K55" s="20">
        <f t="shared" si="3"/>
        <v>56.1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1.8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3.5</v>
      </c>
      <c r="T55" s="21">
        <f>ROUND(SUM(C55:S55),0)</f>
        <v>293</v>
      </c>
      <c r="U55" s="19" t="s">
        <v>36</v>
      </c>
    </row>
    <row r="56" spans="1:21" ht="17.5" x14ac:dyDescent="0.35">
      <c r="A56" s="13" t="s">
        <v>40</v>
      </c>
      <c r="B56" s="13" t="s">
        <v>23</v>
      </c>
      <c r="C56" s="22">
        <f>ROUND('Berechnungen Grundflaeche'!C53, 2)</f>
        <v>1.76</v>
      </c>
      <c r="D56" s="22">
        <f>ROUND('Berechnungen Grundflaeche'!D53, 2)</f>
        <v>2.7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0.46</v>
      </c>
      <c r="J56" s="22">
        <f>ROUND('Berechnungen Grundflaeche'!J53, 2)</f>
        <v>1</v>
      </c>
      <c r="K56" s="22">
        <f>ROUND('Berechnungen Grundflaeche'!K53, 2)</f>
        <v>2.14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7.0000000000000007E-2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0.16</v>
      </c>
      <c r="T56" s="23">
        <f>ROUND('Berechnungen Grundflaeche'!T53,1)</f>
        <v>8.3000000000000007</v>
      </c>
      <c r="U56" s="13" t="s">
        <v>41</v>
      </c>
    </row>
    <row r="57" spans="1:21" ht="17.5" x14ac:dyDescent="0.35">
      <c r="A57" s="13"/>
      <c r="B57" s="13" t="s">
        <v>26</v>
      </c>
      <c r="C57" s="22">
        <f>ROUND('Berechnungen Grundflaeche'!C54, 2)</f>
        <v>3.08</v>
      </c>
      <c r="D57" s="22">
        <f>ROUND('Berechnungen Grundflaeche'!D54, 2)</f>
        <v>4.74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0.81</v>
      </c>
      <c r="J57" s="22">
        <f>ROUND('Berechnungen Grundflaeche'!J54, 2)</f>
        <v>1.76</v>
      </c>
      <c r="K57" s="22">
        <f>ROUND('Berechnungen Grundflaeche'!K54, 2)</f>
        <v>3.75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0.12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0.28000000000000003</v>
      </c>
      <c r="T57" s="23">
        <f>ROUND('Berechnungen Grundflaeche'!T54, 1)</f>
        <v>14.5</v>
      </c>
      <c r="U57" s="13" t="s">
        <v>42</v>
      </c>
    </row>
    <row r="58" spans="1:21" x14ac:dyDescent="0.35">
      <c r="A58" s="19"/>
      <c r="B58" s="19" t="s">
        <v>27</v>
      </c>
      <c r="C58" s="24">
        <f>ROUND(100 * 'Berechnungen Grundflaeche'!C55,0)</f>
        <v>21</v>
      </c>
      <c r="D58" s="24">
        <f>ROUND(100 * 'Berechnungen Grundflaeche'!D55,0)</f>
        <v>33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6</v>
      </c>
      <c r="J58" s="24">
        <f>ROUND(100 * 'Berechnungen Grundflaeche'!J55,0)</f>
        <v>12</v>
      </c>
      <c r="K58" s="24">
        <f>ROUND(100 * 'Berechnungen Grundflaeche'!K55,0)</f>
        <v>26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1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2</v>
      </c>
      <c r="T58" s="25"/>
      <c r="U58" s="19" t="s">
        <v>44</v>
      </c>
    </row>
    <row r="59" spans="1:21" x14ac:dyDescent="0.35">
      <c r="A59" s="13" t="s">
        <v>46</v>
      </c>
      <c r="B59" s="13" t="s">
        <v>23</v>
      </c>
      <c r="C59" s="26">
        <f>ROUND('Berechnungen Vorrat'!C53, 1)</f>
        <v>16.2</v>
      </c>
      <c r="D59" s="26">
        <f>ROUND('Berechnungen Vorrat'!D53, 1)</f>
        <v>27.3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4.3</v>
      </c>
      <c r="J59" s="26">
        <f>ROUND('Berechnungen Vorrat'!J53, 1)</f>
        <v>10.4</v>
      </c>
      <c r="K59" s="26">
        <f>ROUND('Berechnungen Vorrat'!K53, 1)</f>
        <v>22.7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0.7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1.7</v>
      </c>
      <c r="T59" s="27">
        <f>ROUND('Berechnungen Vorrat'!T53, 0)</f>
        <v>83</v>
      </c>
      <c r="U59" s="13" t="s">
        <v>37</v>
      </c>
    </row>
    <row r="60" spans="1:21" x14ac:dyDescent="0.35">
      <c r="A60" s="13"/>
      <c r="B60" s="13" t="s">
        <v>26</v>
      </c>
      <c r="C60" s="26">
        <f>ROUND('Berechnungen Vorrat'!C54, 1)</f>
        <v>28.5</v>
      </c>
      <c r="D60" s="26">
        <f>ROUND('Berechnungen Vorrat'!D54, 1)</f>
        <v>47.8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7.5</v>
      </c>
      <c r="J60" s="26">
        <f>ROUND('Berechnungen Vorrat'!J54, 1)</f>
        <v>18.2</v>
      </c>
      <c r="K60" s="26">
        <f>ROUND('Berechnungen Vorrat'!K54, 1)</f>
        <v>39.700000000000003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1.3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3</v>
      </c>
      <c r="T60" s="27">
        <f>ROUND('Berechnungen Vorrat'!T54, 0)</f>
        <v>146</v>
      </c>
      <c r="U60" s="13" t="s">
        <v>38</v>
      </c>
    </row>
    <row r="61" spans="1:21" x14ac:dyDescent="0.35">
      <c r="A61" s="19"/>
      <c r="B61" s="19" t="s">
        <v>27</v>
      </c>
      <c r="C61" s="24">
        <f>ROUND(100 * 'Berechnungen Vorrat'!C55, 0)</f>
        <v>19</v>
      </c>
      <c r="D61" s="24">
        <f>ROUND(100 * 'Berechnungen Vorrat'!D55, 0)</f>
        <v>33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5</v>
      </c>
      <c r="J61" s="24">
        <f>ROUND(100 * 'Berechnungen Vorrat'!J55, 0)</f>
        <v>12</v>
      </c>
      <c r="K61" s="24">
        <f>ROUND(100 * 'Berechnungen Vorrat'!K55, 0)</f>
        <v>27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1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2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28</v>
      </c>
    </row>
    <row r="2" spans="1:19" x14ac:dyDescent="0.35">
      <c r="A2" s="5" t="s">
        <v>34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0.56999999999999995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14</v>
      </c>
      <c r="B9" s="7">
        <f>Kluppierungsprotokoll!B9</f>
        <v>9.2999999999999999E-2</v>
      </c>
      <c r="C9" s="7">
        <f>Kluppierungsprotokoll!C9/$B$6</f>
        <v>42.10526315789474</v>
      </c>
      <c r="D9" s="7">
        <f>Kluppierungsprotokoll!D9/$B$6</f>
        <v>33.333333333333336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10.526315789473685</v>
      </c>
      <c r="J9" s="7">
        <f>Kluppierungsprotokoll!J9/$B$6</f>
        <v>5.2631578947368425</v>
      </c>
      <c r="K9" s="7">
        <f>Kluppierungsprotokoll!K9/$B$6</f>
        <v>7.0175438596491233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35">
      <c r="A10" s="8">
        <f>Kluppierungsprotokoll!A10</f>
        <v>18</v>
      </c>
      <c r="B10" s="8">
        <f>Kluppierungsprotokoll!B10</f>
        <v>0.17</v>
      </c>
      <c r="C10" s="8">
        <f>Kluppierungsprotokoll!C10/$B$6</f>
        <v>5.2631578947368425</v>
      </c>
      <c r="D10" s="8">
        <f>Kluppierungsprotokoll!D10/$B$6</f>
        <v>19.298245614035089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1.7543859649122808</v>
      </c>
      <c r="J10" s="8">
        <f>Kluppierungsprotokoll!J10/$B$6</f>
        <v>0</v>
      </c>
      <c r="K10" s="8">
        <f>Kluppierungsprotokoll!K10/$B$6</f>
        <v>5.2631578947368425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35">
      <c r="A11" s="8">
        <f>Kluppierungsprotokoll!A11</f>
        <v>22</v>
      </c>
      <c r="B11" s="8">
        <f>Kluppierungsprotokoll!B11</f>
        <v>0.3</v>
      </c>
      <c r="C11" s="8">
        <f>Kluppierungsprotokoll!C11/$B$6</f>
        <v>14.035087719298247</v>
      </c>
      <c r="D11" s="8">
        <f>Kluppierungsprotokoll!D11/$B$6</f>
        <v>15.789473684210527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1.7543859649122808</v>
      </c>
      <c r="J11" s="8">
        <f>Kluppierungsprotokoll!J11/$B$6</f>
        <v>5.2631578947368425</v>
      </c>
      <c r="K11" s="8">
        <f>Kluppierungsprotokoll!K11/$B$6</f>
        <v>7.0175438596491233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35">
      <c r="A12" s="8">
        <f>Kluppierungsprotokoll!A12</f>
        <v>26</v>
      </c>
      <c r="B12" s="8">
        <f>Kluppierungsprotokoll!B12</f>
        <v>0.48</v>
      </c>
      <c r="C12" s="8">
        <f>Kluppierungsprotokoll!C12/$B$6</f>
        <v>7.0175438596491233</v>
      </c>
      <c r="D12" s="8">
        <f>Kluppierungsprotokoll!D12/$B$6</f>
        <v>14.035087719298247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1.7543859649122808</v>
      </c>
      <c r="J12" s="8">
        <f>Kluppierungsprotokoll!J12/$B$6</f>
        <v>3.5087719298245617</v>
      </c>
      <c r="K12" s="8">
        <f>Kluppierungsprotokoll!K12/$B$6</f>
        <v>12.280701754385966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35">
      <c r="A13" s="8">
        <f>Kluppierungsprotokoll!A13</f>
        <v>30</v>
      </c>
      <c r="B13" s="8">
        <f>Kluppierungsprotokoll!B13</f>
        <v>0.72</v>
      </c>
      <c r="C13" s="8">
        <f>Kluppierungsprotokoll!C13/$B$6</f>
        <v>5.2631578947368425</v>
      </c>
      <c r="D13" s="8">
        <f>Kluppierungsprotokoll!D13/$B$6</f>
        <v>3.5087719298245617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3.5087719298245617</v>
      </c>
      <c r="J13" s="8">
        <f>Kluppierungsprotokoll!J13/$B$6</f>
        <v>5.2631578947368425</v>
      </c>
      <c r="K13" s="8">
        <f>Kluppierungsprotokoll!K13/$B$6</f>
        <v>7.0175438596491233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1.7543859649122808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1.7543859649122808</v>
      </c>
    </row>
    <row r="14" spans="1:19" x14ac:dyDescent="0.35">
      <c r="A14" s="8">
        <f>Kluppierungsprotokoll!A14</f>
        <v>34</v>
      </c>
      <c r="B14" s="8">
        <f>Kluppierungsprotokoll!B14</f>
        <v>1</v>
      </c>
      <c r="C14" s="8">
        <f>Kluppierungsprotokoll!C14/$B$6</f>
        <v>5.2631578947368425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5.2631578947368425</v>
      </c>
      <c r="K14" s="8">
        <f>Kluppierungsprotokoll!K14/$B$6</f>
        <v>3.5087719298245617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1.7543859649122808</v>
      </c>
    </row>
    <row r="15" spans="1:19" x14ac:dyDescent="0.35">
      <c r="A15" s="8">
        <f>Kluppierungsprotokoll!A15</f>
        <v>38</v>
      </c>
      <c r="B15" s="8">
        <f>Kluppierungsprotokoll!B15</f>
        <v>1.34</v>
      </c>
      <c r="C15" s="8">
        <f>Kluppierungsprotokoll!C15/$B$6</f>
        <v>1.7543859649122808</v>
      </c>
      <c r="D15" s="8">
        <f>Kluppierungsprotokoll!D15/$B$6</f>
        <v>1.7543859649122808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1.7543859649122808</v>
      </c>
      <c r="J15" s="8">
        <f>Kluppierungsprotokoll!J15/$B$6</f>
        <v>1.7543859649122808</v>
      </c>
      <c r="K15" s="8">
        <f>Kluppierungsprotokoll!K15/$B$6</f>
        <v>8.7719298245614041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35">
      <c r="A16" s="8">
        <f>Kluppierungsprotokoll!A16</f>
        <v>42</v>
      </c>
      <c r="B16" s="8">
        <f>Kluppierungsprotokoll!B16</f>
        <v>1.73</v>
      </c>
      <c r="C16" s="8">
        <f>Kluppierungsprotokoll!C16/$B$6</f>
        <v>0</v>
      </c>
      <c r="D16" s="8">
        <f>Kluppierungsprotokoll!D16/$B$6</f>
        <v>3.5087719298245617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1.7543859649122808</v>
      </c>
      <c r="K16" s="8">
        <f>Kluppierungsprotokoll!K16/$B$6</f>
        <v>3.5087719298245617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35">
      <c r="A17" s="8">
        <f>Kluppierungsprotokoll!A17</f>
        <v>46</v>
      </c>
      <c r="B17" s="8">
        <f>Kluppierungsprotokoll!B17</f>
        <v>2.17</v>
      </c>
      <c r="C17" s="8">
        <f>Kluppierungsprotokoll!C17/$B$6</f>
        <v>0</v>
      </c>
      <c r="D17" s="8">
        <f>Kluppierungsprotokoll!D17/$B$6</f>
        <v>8.7719298245614041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1.7543859649122808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35">
      <c r="A18" s="8">
        <f>Kluppierungsprotokoll!A18</f>
        <v>50</v>
      </c>
      <c r="B18" s="8">
        <f>Kluppierungsprotokoll!B18</f>
        <v>2.66</v>
      </c>
      <c r="C18" s="8">
        <f>Kluppierungsprotokoll!C18/$B$6</f>
        <v>1.7543859649122808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35">
      <c r="A19" s="8">
        <f>Kluppierungsprotokoll!A19</f>
        <v>54</v>
      </c>
      <c r="B19" s="8">
        <f>Kluppierungsprotokoll!B19</f>
        <v>3.2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35">
      <c r="A20" s="8">
        <f>Kluppierungsprotokoll!A20</f>
        <v>58</v>
      </c>
      <c r="B20" s="8">
        <f>Kluppierungsprotokoll!B20</f>
        <v>3.78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35">
      <c r="A21" s="8">
        <f>Kluppierungsprotokoll!A21</f>
        <v>62</v>
      </c>
      <c r="B21" s="8">
        <f>Kluppierungsprotokoll!B21</f>
        <v>4.4000000000000004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35">
      <c r="A22" s="8">
        <f>Kluppierungsprotokoll!A22</f>
        <v>66</v>
      </c>
      <c r="B22" s="8">
        <f>Kluppierungsprotokoll!B22</f>
        <v>5.0599999999999996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35">
      <c r="A23" s="8">
        <f>Kluppierungsprotokoll!A23</f>
        <v>70</v>
      </c>
      <c r="B23" s="8">
        <f>Kluppierungsprotokoll!B23</f>
        <v>5.75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35">
      <c r="A24" s="8">
        <f>Kluppierungsprotokoll!A24</f>
        <v>74</v>
      </c>
      <c r="B24" s="8">
        <f>Kluppierungsprotokoll!B24</f>
        <v>6.48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35">
      <c r="A25" s="8">
        <f>Kluppierungsprotokoll!A25</f>
        <v>78</v>
      </c>
      <c r="B25" s="8">
        <f>Kluppierungsprotokoll!B25</f>
        <v>7.24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35">
      <c r="A26" s="8">
        <f>Kluppierungsprotokoll!A26</f>
        <v>82</v>
      </c>
      <c r="B26" s="8">
        <f>Kluppierungsprotokoll!B26</f>
        <v>8.02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35">
      <c r="A27" s="8">
        <f>Kluppierungsprotokoll!A27</f>
        <v>86</v>
      </c>
      <c r="B27" s="8">
        <f>Kluppierungsprotokoll!B27</f>
        <v>8.83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35">
      <c r="A28" s="8">
        <f>Kluppierungsprotokoll!A28</f>
        <v>90</v>
      </c>
      <c r="B28" s="8">
        <f>Kluppierungsprotokoll!B28</f>
        <v>9.66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35">
      <c r="A29" s="8">
        <f>Kluppierungsprotokoll!A29</f>
        <v>0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35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3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3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3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3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29</v>
      </c>
    </row>
    <row r="2" spans="1:19" x14ac:dyDescent="0.35">
      <c r="A2" s="5" t="s">
        <v>33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0.56999999999999995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14</v>
      </c>
      <c r="B9" s="7">
        <f>Kluppierungsprotokoll!B9</f>
        <v>9.2999999999999999E-2</v>
      </c>
      <c r="C9" s="7">
        <f>Kluppierungsprotokoll!C9*($A9/200)^2*PI()</f>
        <v>0.36945129606215971</v>
      </c>
      <c r="D9" s="7">
        <f>Kluppierungsprotokoll!D9*($A9/200)^2*PI()</f>
        <v>0.29248227604920979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9.2362824015539927E-2</v>
      </c>
      <c r="J9" s="7">
        <f>Kluppierungsprotokoll!J9*($A9/200)^2*PI()</f>
        <v>4.6181412007769963E-2</v>
      </c>
      <c r="K9" s="7">
        <f>Kluppierungsprotokoll!K9*($A9/200)^2*PI()</f>
        <v>6.1575216010359951E-2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35">
      <c r="A10" s="8">
        <f>Kluppierungsprotokoll!A10</f>
        <v>18</v>
      </c>
      <c r="B10" s="8">
        <f>Kluppierungsprotokoll!B10</f>
        <v>0.17</v>
      </c>
      <c r="C10" s="8">
        <f>Kluppierungsprotokoll!C10*($A10/200)^2*PI()</f>
        <v>7.6340701482231973E-2</v>
      </c>
      <c r="D10" s="8">
        <f>Kluppierungsprotokoll!D10*($A10/200)^2*PI()</f>
        <v>0.27991590543485056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2.5446900494077322E-2</v>
      </c>
      <c r="J10" s="8">
        <f>Kluppierungsprotokoll!J10*($A10/200)^2*PI()</f>
        <v>0</v>
      </c>
      <c r="K10" s="8">
        <f>Kluppierungsprotokoll!K10*($A10/200)^2*PI()</f>
        <v>7.6340701482231973E-2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35">
      <c r="A11" s="8">
        <f>Kluppierungsprotokoll!A11</f>
        <v>22</v>
      </c>
      <c r="B11" s="8">
        <f>Kluppierungsprotokoll!B11</f>
        <v>0.3</v>
      </c>
      <c r="C11" s="8">
        <f>Kluppierungsprotokoll!C11*($A11/200)^2*PI()</f>
        <v>0.30410616886749198</v>
      </c>
      <c r="D11" s="8">
        <f>Kluppierungsprotokoll!D11*($A11/200)^2*PI()</f>
        <v>0.34211943997592847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3.8013271108436497E-2</v>
      </c>
      <c r="J11" s="8">
        <f>Kluppierungsprotokoll!J11*($A11/200)^2*PI()</f>
        <v>0.11403981332530949</v>
      </c>
      <c r="K11" s="8">
        <f>Kluppierungsprotokoll!K11*($A11/200)^2*PI()</f>
        <v>0.15205308443374599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35">
      <c r="A12" s="8">
        <f>Kluppierungsprotokoll!A12</f>
        <v>26</v>
      </c>
      <c r="B12" s="8">
        <f>Kluppierungsprotokoll!B12</f>
        <v>0.48</v>
      </c>
      <c r="C12" s="8">
        <f>Kluppierungsprotokoll!C12*($A12/200)^2*PI()</f>
        <v>0.21237166338267005</v>
      </c>
      <c r="D12" s="8">
        <f>Kluppierungsprotokoll!D12*($A12/200)^2*PI()</f>
        <v>0.4247433267653401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5.3092915845667513E-2</v>
      </c>
      <c r="J12" s="8">
        <f>Kluppierungsprotokoll!J12*($A12/200)^2*PI()</f>
        <v>0.10618583169133503</v>
      </c>
      <c r="K12" s="8">
        <f>Kluppierungsprotokoll!K12*($A12/200)^2*PI()</f>
        <v>0.3716504109196726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35">
      <c r="A13" s="8">
        <f>Kluppierungsprotokoll!A13</f>
        <v>30</v>
      </c>
      <c r="B13" s="8">
        <f>Kluppierungsprotokoll!B13</f>
        <v>0.72</v>
      </c>
      <c r="C13" s="8">
        <f>Kluppierungsprotokoll!C13*($A13/200)^2*PI()</f>
        <v>0.21205750411731106</v>
      </c>
      <c r="D13" s="8">
        <f>Kluppierungsprotokoll!D13*($A13/200)^2*PI()</f>
        <v>0.1413716694115407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0.1413716694115407</v>
      </c>
      <c r="J13" s="8">
        <f>Kluppierungsprotokoll!J13*($A13/200)^2*PI()</f>
        <v>0.21205750411731106</v>
      </c>
      <c r="K13" s="8">
        <f>Kluppierungsprotokoll!K13*($A13/200)^2*PI()</f>
        <v>0.28274333882308139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7.0685834705770348E-2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7.0685834705770348E-2</v>
      </c>
    </row>
    <row r="14" spans="1:19" x14ac:dyDescent="0.35">
      <c r="A14" s="8">
        <f>Kluppierungsprotokoll!A14</f>
        <v>34</v>
      </c>
      <c r="B14" s="8">
        <f>Kluppierungsprotokoll!B14</f>
        <v>1</v>
      </c>
      <c r="C14" s="8">
        <f>Kluppierungsprotokoll!C14*($A14/200)^2*PI()</f>
        <v>0.27237608306623512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</v>
      </c>
      <c r="J14" s="8">
        <f>Kluppierungsprotokoll!J14*($A14/200)^2*PI()</f>
        <v>0.27237608306623512</v>
      </c>
      <c r="K14" s="8">
        <f>Kluppierungsprotokoll!K14*($A14/200)^2*PI()</f>
        <v>0.18158405537749009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9.0792027688745044E-2</v>
      </c>
    </row>
    <row r="15" spans="1:19" x14ac:dyDescent="0.35">
      <c r="A15" s="8">
        <f>Kluppierungsprotokoll!A15</f>
        <v>38</v>
      </c>
      <c r="B15" s="8">
        <f>Kluppierungsprotokoll!B15</f>
        <v>1.34</v>
      </c>
      <c r="C15" s="8">
        <f>Kluppierungsprotokoll!C15*($A15/200)^2*PI()</f>
        <v>0.11341149479459153</v>
      </c>
      <c r="D15" s="8">
        <f>Kluppierungsprotokoll!D15*($A15/200)^2*PI()</f>
        <v>0.11341149479459153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0.11341149479459153</v>
      </c>
      <c r="J15" s="8">
        <f>Kluppierungsprotokoll!J15*($A15/200)^2*PI()</f>
        <v>0.11341149479459153</v>
      </c>
      <c r="K15" s="8">
        <f>Kluppierungsprotokoll!K15*($A15/200)^2*PI()</f>
        <v>0.56705747397295769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35">
      <c r="A16" s="8">
        <f>Kluppierungsprotokoll!A16</f>
        <v>42</v>
      </c>
      <c r="B16" s="8">
        <f>Kluppierungsprotokoll!B16</f>
        <v>1.73</v>
      </c>
      <c r="C16" s="8">
        <f>Kluppierungsprotokoll!C16*($A16/200)^2*PI()</f>
        <v>0</v>
      </c>
      <c r="D16" s="8">
        <f>Kluppierungsprotokoll!D16*($A16/200)^2*PI()</f>
        <v>0.27708847204661974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</v>
      </c>
      <c r="J16" s="8">
        <f>Kluppierungsprotokoll!J16*($A16/200)^2*PI()</f>
        <v>0.13854423602330987</v>
      </c>
      <c r="K16" s="8">
        <f>Kluppierungsprotokoll!K16*($A16/200)^2*PI()</f>
        <v>0.27708847204661974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35">
      <c r="A17" s="8">
        <f>Kluppierungsprotokoll!A17</f>
        <v>46</v>
      </c>
      <c r="B17" s="8">
        <f>Kluppierungsprotokoll!B17</f>
        <v>2.17</v>
      </c>
      <c r="C17" s="8">
        <f>Kluppierungsprotokoll!C17*($A17/200)^2*PI()</f>
        <v>0</v>
      </c>
      <c r="D17" s="8">
        <f>Kluppierungsprotokoll!D17*($A17/200)^2*PI()</f>
        <v>0.83095125687450033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0.16619025137490007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35">
      <c r="A18" s="8">
        <f>Kluppierungsprotokoll!A18</f>
        <v>50</v>
      </c>
      <c r="B18" s="8">
        <f>Kluppierungsprotokoll!B18</f>
        <v>2.66</v>
      </c>
      <c r="C18" s="8">
        <f>Kluppierungsprotokoll!C18*($A18/200)^2*PI()</f>
        <v>0.19634954084936207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35">
      <c r="A19" s="8">
        <f>Kluppierungsprotokoll!A19</f>
        <v>54</v>
      </c>
      <c r="B19" s="8">
        <f>Kluppierungsprotokoll!B19</f>
        <v>3.2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35">
      <c r="A20" s="8">
        <f>Kluppierungsprotokoll!A20</f>
        <v>58</v>
      </c>
      <c r="B20" s="8">
        <f>Kluppierungsprotokoll!B20</f>
        <v>3.78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35">
      <c r="A21" s="8">
        <f>Kluppierungsprotokoll!A21</f>
        <v>62</v>
      </c>
      <c r="B21" s="8">
        <f>Kluppierungsprotokoll!B21</f>
        <v>4.4000000000000004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35">
      <c r="A22" s="8">
        <f>Kluppierungsprotokoll!A22</f>
        <v>66</v>
      </c>
      <c r="B22" s="8">
        <f>Kluppierungsprotokoll!B22</f>
        <v>5.0599999999999996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35">
      <c r="A23" s="8">
        <f>Kluppierungsprotokoll!A23</f>
        <v>70</v>
      </c>
      <c r="B23" s="8">
        <f>Kluppierungsprotokoll!B23</f>
        <v>5.75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35">
      <c r="A24" s="8">
        <f>Kluppierungsprotokoll!A24</f>
        <v>74</v>
      </c>
      <c r="B24" s="8">
        <f>Kluppierungsprotokoll!B24</f>
        <v>6.48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35">
      <c r="A25" s="8">
        <f>Kluppierungsprotokoll!A25</f>
        <v>78</v>
      </c>
      <c r="B25" s="8">
        <f>Kluppierungsprotokoll!B25</f>
        <v>7.24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35">
      <c r="A26" s="8">
        <f>Kluppierungsprotokoll!A26</f>
        <v>82</v>
      </c>
      <c r="B26" s="8">
        <f>Kluppierungsprotokoll!B26</f>
        <v>8.02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35">
      <c r="A27" s="8">
        <f>Kluppierungsprotokoll!A27</f>
        <v>86</v>
      </c>
      <c r="B27" s="8">
        <f>Kluppierungsprotokoll!B27</f>
        <v>8.83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35">
      <c r="A28" s="8">
        <f>Kluppierungsprotokoll!A28</f>
        <v>90</v>
      </c>
      <c r="B28" s="8">
        <f>Kluppierungsprotokoll!B28</f>
        <v>9.66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35">
      <c r="A29" s="8">
        <f>Kluppierungsprotokoll!A29</f>
        <v>0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35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3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3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3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3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35">
      <c r="A53" t="s">
        <v>24</v>
      </c>
      <c r="B53" t="s">
        <v>23</v>
      </c>
      <c r="C53">
        <f>SUM(C9:C51)</f>
        <v>1.7564644526220534</v>
      </c>
      <c r="D53">
        <f t="shared" ref="D53:S53" si="0">SUM(D9:D51)</f>
        <v>2.7020838413525814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0.46369907566985347</v>
      </c>
      <c r="J53">
        <f t="shared" si="0"/>
        <v>1.0027963750258622</v>
      </c>
      <c r="K53">
        <f t="shared" si="0"/>
        <v>2.1362830044410597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7.0685834705770348E-2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0.16147786239451539</v>
      </c>
      <c r="T53">
        <f>SUM(C53:S53)</f>
        <v>8.2934904462116954</v>
      </c>
    </row>
    <row r="54" spans="1:20" x14ac:dyDescent="0.35">
      <c r="A54" t="s">
        <v>24</v>
      </c>
      <c r="B54" t="s">
        <v>26</v>
      </c>
      <c r="C54">
        <f>C53/$B$6</f>
        <v>3.0815165835474625</v>
      </c>
      <c r="D54">
        <f t="shared" ref="D54:S54" si="1">D53/$B$6</f>
        <v>4.740497967285231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0.81350715029798859</v>
      </c>
      <c r="J54">
        <f t="shared" si="1"/>
        <v>1.7592918860102846</v>
      </c>
      <c r="K54">
        <f t="shared" si="1"/>
        <v>3.7478649200720349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0.1240102363259129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0.28329449542897439</v>
      </c>
      <c r="T54">
        <f>SUM(C54:S54)</f>
        <v>14.549983238967888</v>
      </c>
    </row>
    <row r="55" spans="1:20" x14ac:dyDescent="0.35">
      <c r="A55" t="s">
        <v>24</v>
      </c>
      <c r="B55" t="s">
        <v>31</v>
      </c>
      <c r="C55">
        <f>C54/$T54</f>
        <v>0.21178832531535285</v>
      </c>
      <c r="D55">
        <f t="shared" ref="D55:S55" si="2">D54/$T54</f>
        <v>0.32580779574983904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5.5911208757907491E-2</v>
      </c>
      <c r="J55">
        <f t="shared" si="2"/>
        <v>0.12091367097238533</v>
      </c>
      <c r="K55">
        <f t="shared" si="2"/>
        <v>0.25758551460282586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8.5230501155346798E-3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1.9470434486154778E-2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30</v>
      </c>
    </row>
    <row r="2" spans="1:19" x14ac:dyDescent="0.35">
      <c r="A2" s="5" t="s">
        <v>32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0.56999999999999995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14</v>
      </c>
      <c r="B9" s="7">
        <f>Kluppierungsprotokoll!B9</f>
        <v>9.2999999999999999E-2</v>
      </c>
      <c r="C9" s="7">
        <f>Kluppierungsprotokoll!C9*$B9</f>
        <v>2.2320000000000002</v>
      </c>
      <c r="D9" s="7">
        <f>Kluppierungsprotokoll!D9*$B9</f>
        <v>1.7669999999999999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0.55800000000000005</v>
      </c>
      <c r="J9" s="7">
        <f>Kluppierungsprotokoll!J9*$B9</f>
        <v>0.27900000000000003</v>
      </c>
      <c r="K9" s="7">
        <f>Kluppierungsprotokoll!K9*$B9</f>
        <v>0.372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35">
      <c r="A10" s="8">
        <f>Kluppierungsprotokoll!A10</f>
        <v>18</v>
      </c>
      <c r="B10" s="8">
        <f>Kluppierungsprotokoll!B10</f>
        <v>0.17</v>
      </c>
      <c r="C10" s="8">
        <f>Kluppierungsprotokoll!C10*$B10</f>
        <v>0.51</v>
      </c>
      <c r="D10" s="8">
        <f>Kluppierungsprotokoll!D10*$B10</f>
        <v>1.87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0.17</v>
      </c>
      <c r="J10" s="8">
        <f>Kluppierungsprotokoll!J10*$B10</f>
        <v>0</v>
      </c>
      <c r="K10" s="8">
        <f>Kluppierungsprotokoll!K10*$B10</f>
        <v>0.51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35">
      <c r="A11" s="8">
        <f>Kluppierungsprotokoll!A11</f>
        <v>22</v>
      </c>
      <c r="B11" s="8">
        <f>Kluppierungsprotokoll!B11</f>
        <v>0.3</v>
      </c>
      <c r="C11" s="8">
        <f>Kluppierungsprotokoll!C11*$B11</f>
        <v>2.4</v>
      </c>
      <c r="D11" s="8">
        <f>Kluppierungsprotokoll!D11*$B11</f>
        <v>2.6999999999999997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0.3</v>
      </c>
      <c r="J11" s="8">
        <f>Kluppierungsprotokoll!J11*$B11</f>
        <v>0.89999999999999991</v>
      </c>
      <c r="K11" s="8">
        <f>Kluppierungsprotokoll!K11*$B11</f>
        <v>1.2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35">
      <c r="A12" s="8">
        <f>Kluppierungsprotokoll!A12</f>
        <v>26</v>
      </c>
      <c r="B12" s="8">
        <f>Kluppierungsprotokoll!B12</f>
        <v>0.48</v>
      </c>
      <c r="C12" s="8">
        <f>Kluppierungsprotokoll!C12*$B12</f>
        <v>1.92</v>
      </c>
      <c r="D12" s="8">
        <f>Kluppierungsprotokoll!D12*$B12</f>
        <v>3.84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0.48</v>
      </c>
      <c r="J12" s="8">
        <f>Kluppierungsprotokoll!J12*$B12</f>
        <v>0.96</v>
      </c>
      <c r="K12" s="8">
        <f>Kluppierungsprotokoll!K12*$B12</f>
        <v>3.36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35">
      <c r="A13" s="8">
        <f>Kluppierungsprotokoll!A13</f>
        <v>30</v>
      </c>
      <c r="B13" s="8">
        <f>Kluppierungsprotokoll!B13</f>
        <v>0.72</v>
      </c>
      <c r="C13" s="8">
        <f>Kluppierungsprotokoll!C13*$B13</f>
        <v>2.16</v>
      </c>
      <c r="D13" s="8">
        <f>Kluppierungsprotokoll!D13*$B13</f>
        <v>1.44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1.44</v>
      </c>
      <c r="J13" s="8">
        <f>Kluppierungsprotokoll!J13*$B13</f>
        <v>2.16</v>
      </c>
      <c r="K13" s="8">
        <f>Kluppierungsprotokoll!K13*$B13</f>
        <v>2.88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0.72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0.72</v>
      </c>
    </row>
    <row r="14" spans="1:19" x14ac:dyDescent="0.35">
      <c r="A14" s="8">
        <f>Kluppierungsprotokoll!A14</f>
        <v>34</v>
      </c>
      <c r="B14" s="8">
        <f>Kluppierungsprotokoll!B14</f>
        <v>1</v>
      </c>
      <c r="C14" s="8">
        <f>Kluppierungsprotokoll!C14*$B14</f>
        <v>3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3</v>
      </c>
      <c r="K14" s="8">
        <f>Kluppierungsprotokoll!K14*$B14</f>
        <v>2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1</v>
      </c>
    </row>
    <row r="15" spans="1:19" x14ac:dyDescent="0.35">
      <c r="A15" s="8">
        <f>Kluppierungsprotokoll!A15</f>
        <v>38</v>
      </c>
      <c r="B15" s="8">
        <f>Kluppierungsprotokoll!B15</f>
        <v>1.34</v>
      </c>
      <c r="C15" s="8">
        <f>Kluppierungsprotokoll!C15*$B15</f>
        <v>1.34</v>
      </c>
      <c r="D15" s="8">
        <f>Kluppierungsprotokoll!D15*$B15</f>
        <v>1.34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1.34</v>
      </c>
      <c r="J15" s="8">
        <f>Kluppierungsprotokoll!J15*$B15</f>
        <v>1.34</v>
      </c>
      <c r="K15" s="8">
        <f>Kluppierungsprotokoll!K15*$B15</f>
        <v>6.7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35">
      <c r="A16" s="8">
        <f>Kluppierungsprotokoll!A16</f>
        <v>42</v>
      </c>
      <c r="B16" s="8">
        <f>Kluppierungsprotokoll!B16</f>
        <v>1.73</v>
      </c>
      <c r="C16" s="8">
        <f>Kluppierungsprotokoll!C16*$B16</f>
        <v>0</v>
      </c>
      <c r="D16" s="8">
        <f>Kluppierungsprotokoll!D16*$B16</f>
        <v>3.46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1.73</v>
      </c>
      <c r="K16" s="8">
        <f>Kluppierungsprotokoll!K16*$B16</f>
        <v>3.46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35">
      <c r="A17" s="8">
        <f>Kluppierungsprotokoll!A17</f>
        <v>46</v>
      </c>
      <c r="B17" s="8">
        <f>Kluppierungsprotokoll!B17</f>
        <v>2.17</v>
      </c>
      <c r="C17" s="8">
        <f>Kluppierungsprotokoll!C17*$B17</f>
        <v>0</v>
      </c>
      <c r="D17" s="8">
        <f>Kluppierungsprotokoll!D17*$B17</f>
        <v>10.85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2.17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35">
      <c r="A18" s="8">
        <f>Kluppierungsprotokoll!A18</f>
        <v>50</v>
      </c>
      <c r="B18" s="8">
        <f>Kluppierungsprotokoll!B18</f>
        <v>2.66</v>
      </c>
      <c r="C18" s="8">
        <f>Kluppierungsprotokoll!C18*$B18</f>
        <v>2.66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35">
      <c r="A19" s="8">
        <f>Kluppierungsprotokoll!A19</f>
        <v>54</v>
      </c>
      <c r="B19" s="8">
        <f>Kluppierungsprotokoll!B19</f>
        <v>3.2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35">
      <c r="A20" s="8">
        <f>Kluppierungsprotokoll!A20</f>
        <v>58</v>
      </c>
      <c r="B20" s="8">
        <f>Kluppierungsprotokoll!B20</f>
        <v>3.78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35">
      <c r="A21" s="8">
        <f>Kluppierungsprotokoll!A21</f>
        <v>62</v>
      </c>
      <c r="B21" s="8">
        <f>Kluppierungsprotokoll!B21</f>
        <v>4.4000000000000004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35">
      <c r="A22" s="8">
        <f>Kluppierungsprotokoll!A22</f>
        <v>66</v>
      </c>
      <c r="B22" s="8">
        <f>Kluppierungsprotokoll!B22</f>
        <v>5.0599999999999996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35">
      <c r="A23" s="8">
        <f>Kluppierungsprotokoll!A23</f>
        <v>70</v>
      </c>
      <c r="B23" s="8">
        <f>Kluppierungsprotokoll!B23</f>
        <v>5.75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35">
      <c r="A24" s="8">
        <f>Kluppierungsprotokoll!A24</f>
        <v>74</v>
      </c>
      <c r="B24" s="8">
        <f>Kluppierungsprotokoll!B24</f>
        <v>6.48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35">
      <c r="A25" s="8">
        <f>Kluppierungsprotokoll!A25</f>
        <v>78</v>
      </c>
      <c r="B25" s="8">
        <f>Kluppierungsprotokoll!B25</f>
        <v>7.24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35">
      <c r="A26" s="8">
        <f>Kluppierungsprotokoll!A26</f>
        <v>82</v>
      </c>
      <c r="B26" s="8">
        <f>Kluppierungsprotokoll!B26</f>
        <v>8.02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35">
      <c r="A27" s="8">
        <f>Kluppierungsprotokoll!A27</f>
        <v>86</v>
      </c>
      <c r="B27" s="8">
        <f>Kluppierungsprotokoll!B27</f>
        <v>8.83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35">
      <c r="A28" s="8">
        <f>Kluppierungsprotokoll!A28</f>
        <v>90</v>
      </c>
      <c r="B28" s="8">
        <f>Kluppierungsprotokoll!B28</f>
        <v>9.66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35">
      <c r="A29" s="8">
        <f>Kluppierungsprotokoll!A29</f>
        <v>0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35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3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3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3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3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35">
      <c r="A53" t="s">
        <v>25</v>
      </c>
      <c r="B53" t="s">
        <v>23</v>
      </c>
      <c r="C53">
        <f>SUM(C9:C51)</f>
        <v>16.222000000000001</v>
      </c>
      <c r="D53">
        <f t="shared" ref="D53:S53" si="0">SUM(D9:D51)</f>
        <v>27.266999999999996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4.2880000000000003</v>
      </c>
      <c r="J53">
        <f t="shared" si="0"/>
        <v>10.369</v>
      </c>
      <c r="K53">
        <f t="shared" si="0"/>
        <v>22.652000000000001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0.72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1.72</v>
      </c>
      <c r="T53">
        <f>SUM(C53:S53)</f>
        <v>83.238</v>
      </c>
    </row>
    <row r="54" spans="1:20" x14ac:dyDescent="0.35">
      <c r="A54" t="s">
        <v>25</v>
      </c>
      <c r="B54" t="s">
        <v>26</v>
      </c>
      <c r="C54">
        <f>C53/$B$6</f>
        <v>28.459649122807022</v>
      </c>
      <c r="D54">
        <f t="shared" ref="D54:S54" si="1">D53/$B$6</f>
        <v>47.836842105263152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7.5228070175438608</v>
      </c>
      <c r="J54">
        <f t="shared" si="1"/>
        <v>18.191228070175441</v>
      </c>
      <c r="K54">
        <f t="shared" si="1"/>
        <v>39.740350877192988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1.2631578947368423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3.0175438596491229</v>
      </c>
      <c r="T54">
        <f>SUM(C54:S54)</f>
        <v>146.03157894736844</v>
      </c>
    </row>
    <row r="55" spans="1:20" x14ac:dyDescent="0.35">
      <c r="A55" t="s">
        <v>25</v>
      </c>
      <c r="B55" t="s">
        <v>31</v>
      </c>
      <c r="C55">
        <f>C54/$T54</f>
        <v>0.19488695067156828</v>
      </c>
      <c r="D55">
        <f t="shared" ref="D55:S55" si="2">D54/$T54</f>
        <v>0.32757875009010301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5.1514933083447463E-2</v>
      </c>
      <c r="J55">
        <f t="shared" si="2"/>
        <v>0.12457050866190922</v>
      </c>
      <c r="K55">
        <f t="shared" si="2"/>
        <v>0.27213532280929381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8.6498954804296105E-3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2.0663639203248513E-2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8" ma:contentTypeDescription="Ein neues Dokument erstellen." ma:contentTypeScope="" ma:versionID="ada8fd744ab2dbaeb46b4a3fd42a72ba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fdc8c19ea6a41c2bfb18e1d544ad167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2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FF5539-5BFF-4C10-BDB0-F80F8A700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Dominic Hürlimann</cp:lastModifiedBy>
  <cp:lastPrinted>2024-07-16T06:59:03Z</cp:lastPrinted>
  <dcterms:created xsi:type="dcterms:W3CDTF">2022-03-10T11:48:40Z</dcterms:created>
  <dcterms:modified xsi:type="dcterms:W3CDTF">2026-06-30T14:07:16Z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