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axisgruppe_WA\20_WF_Wattwil_Hummelwaldberg_2024\03a_WA_2021\"/>
    </mc:Choice>
  </mc:AlternateContent>
  <xr:revisionPtr revIDLastSave="0" documentId="13_ncr:1_{F19F55D2-C295-48E7-8172-56043D951106}" xr6:coauthVersionLast="47" xr6:coauthVersionMax="47" xr10:uidLastSave="{00000000-0000-0000-0000-000000000000}"/>
  <bookViews>
    <workbookView xWindow="-120" yWindow="-120" windowWidth="29040" windowHeight="1752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6" l="1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2" i="5" l="1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C30" i="6" l="1"/>
  <c r="O30" i="6"/>
  <c r="D30" i="6"/>
  <c r="P30" i="6"/>
  <c r="R30" i="6"/>
  <c r="E30" i="6"/>
  <c r="Q30" i="6"/>
  <c r="F30" i="6"/>
  <c r="G30" i="6"/>
  <c r="S30" i="6"/>
  <c r="H30" i="6"/>
  <c r="I30" i="6"/>
  <c r="J30" i="6"/>
  <c r="K30" i="6"/>
  <c r="L30" i="6"/>
  <c r="N30" i="6"/>
  <c r="M30" i="6"/>
  <c r="J31" i="6"/>
  <c r="K31" i="6"/>
  <c r="L31" i="6"/>
  <c r="M31" i="6"/>
  <c r="N31" i="6"/>
  <c r="C31" i="6"/>
  <c r="O31" i="6"/>
  <c r="D31" i="6"/>
  <c r="P31" i="6"/>
  <c r="E31" i="6"/>
  <c r="Q31" i="6"/>
  <c r="I31" i="6"/>
  <c r="F31" i="6"/>
  <c r="R31" i="6"/>
  <c r="G31" i="6"/>
  <c r="S31" i="6"/>
  <c r="H31" i="6"/>
  <c r="C31" i="5"/>
  <c r="O31" i="5"/>
  <c r="Q31" i="5"/>
  <c r="D31" i="5"/>
  <c r="P31" i="5"/>
  <c r="E31" i="5"/>
  <c r="F31" i="5"/>
  <c r="R31" i="5"/>
  <c r="G31" i="5"/>
  <c r="S31" i="5"/>
  <c r="H31" i="5"/>
  <c r="I31" i="5"/>
  <c r="J31" i="5"/>
  <c r="N31" i="5"/>
  <c r="K31" i="5"/>
  <c r="L31" i="5"/>
  <c r="M31" i="5"/>
  <c r="C30" i="5"/>
  <c r="O30" i="5"/>
  <c r="D30" i="5"/>
  <c r="P30" i="5"/>
  <c r="E30" i="5"/>
  <c r="Q30" i="5"/>
  <c r="F30" i="5"/>
  <c r="R30" i="5"/>
  <c r="G30" i="5"/>
  <c r="S30" i="5"/>
  <c r="H30" i="5"/>
  <c r="L30" i="5"/>
  <c r="I30" i="5"/>
  <c r="N30" i="5"/>
  <c r="J30" i="5"/>
  <c r="K30" i="5"/>
  <c r="M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<sst xmlns="http://schemas.openxmlformats.org/spreadsheetml/2006/main" count="153" uniqueCount="50">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</sst>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sheetPr>
    <pageSetUpPr fitToPage="1"/>
  </sheetPr>
  <dimension ref="A1:U61"/>
  <sheetViews>
    <sheetView tabSelected="1" zoomScale="90" zoomScaleNormal="90" workbookViewId="0">
      <selection activeCell="D28" sqref="D28"/>
    </sheetView>
  </sheetViews>
  <sheetFormatPr baseColWidth="10" defaultColWidth="11" defaultRowHeight="15.75" x14ac:dyDescent="0.25"/>
  <cols>
    <col min="1" max="1" width="17.75" style="12" customWidth="1"/>
    <col min="2" max="2" width="12" style="12" customWidth="1"/>
    <col min="3" max="20" width="11" style="12"/>
    <col min="21" max="21" width="17.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/>
    </row>
    <row r="4" spans="1:19" x14ac:dyDescent="0.25">
      <c r="A4" s="13" t="s">
        <v>16</v>
      </c>
      <c r="B4" s="28"/>
    </row>
    <row r="5" spans="1:19" x14ac:dyDescent="0.25">
      <c r="A5" s="13" t="s">
        <v>17</v>
      </c>
      <c r="B5" s="10"/>
    </row>
    <row r="6" spans="1:19" x14ac:dyDescent="0.25">
      <c r="A6" s="13" t="s">
        <v>18</v>
      </c>
      <c r="B6" s="6">
        <v>1.03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10</v>
      </c>
      <c r="B9" s="7">
        <v>0.05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>
        <v>1</v>
      </c>
    </row>
    <row r="11" spans="1:19" x14ac:dyDescent="0.25">
      <c r="A11" s="8">
        <v>18</v>
      </c>
      <c r="B11" s="8">
        <v>0.2</v>
      </c>
      <c r="C11" s="8"/>
      <c r="D11" s="8">
        <v>17</v>
      </c>
      <c r="E11" s="8"/>
      <c r="F11" s="8"/>
      <c r="G11" s="8"/>
      <c r="H11" s="8"/>
      <c r="I11" s="8">
        <v>5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0.3</v>
      </c>
      <c r="C12" s="8">
        <v>2</v>
      </c>
      <c r="D12" s="8">
        <v>6</v>
      </c>
      <c r="E12" s="8"/>
      <c r="F12" s="8"/>
      <c r="G12" s="8"/>
      <c r="H12" s="8"/>
      <c r="I12" s="8">
        <v>3</v>
      </c>
      <c r="J12" s="8"/>
      <c r="K12" s="8">
        <v>1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0.5</v>
      </c>
      <c r="C13" s="8">
        <v>1</v>
      </c>
      <c r="D13" s="8">
        <v>4</v>
      </c>
      <c r="E13" s="8"/>
      <c r="F13" s="8"/>
      <c r="G13" s="8"/>
      <c r="H13" s="8"/>
      <c r="I13" s="8">
        <v>6</v>
      </c>
      <c r="J13" s="8"/>
      <c r="K13" s="8">
        <v>1</v>
      </c>
      <c r="L13" s="8"/>
      <c r="M13" s="8"/>
      <c r="N13" s="8"/>
      <c r="O13" s="8"/>
      <c r="P13" s="8"/>
      <c r="Q13" s="8"/>
      <c r="R13" s="8"/>
      <c r="S13" s="8">
        <v>1</v>
      </c>
    </row>
    <row r="14" spans="1:19" x14ac:dyDescent="0.25">
      <c r="A14" s="8">
        <v>30</v>
      </c>
      <c r="B14" s="8">
        <v>0.7</v>
      </c>
      <c r="C14" s="8">
        <v>1</v>
      </c>
      <c r="D14" s="8">
        <v>5</v>
      </c>
      <c r="E14" s="8"/>
      <c r="F14" s="8"/>
      <c r="G14" s="8"/>
      <c r="H14" s="8"/>
      <c r="I14" s="8">
        <v>9</v>
      </c>
      <c r="J14" s="8"/>
      <c r="K14" s="8">
        <v>2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</v>
      </c>
      <c r="C15" s="8">
        <v>1</v>
      </c>
      <c r="D15" s="8">
        <v>6</v>
      </c>
      <c r="E15" s="8"/>
      <c r="F15" s="8"/>
      <c r="G15" s="8"/>
      <c r="H15" s="8"/>
      <c r="I15" s="8">
        <v>10</v>
      </c>
      <c r="J15" s="8"/>
      <c r="K15" s="8">
        <v>3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</v>
      </c>
      <c r="C16" s="8">
        <v>2</v>
      </c>
      <c r="D16" s="8">
        <v>4</v>
      </c>
      <c r="E16" s="8"/>
      <c r="F16" s="8"/>
      <c r="G16" s="8"/>
      <c r="H16" s="8"/>
      <c r="I16" s="8">
        <v>4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</v>
      </c>
      <c r="C17" s="8"/>
      <c r="D17" s="8">
        <v>1</v>
      </c>
      <c r="E17" s="8"/>
      <c r="F17" s="8"/>
      <c r="G17" s="8"/>
      <c r="H17" s="8"/>
      <c r="I17" s="8">
        <v>8</v>
      </c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1.8</v>
      </c>
      <c r="C18" s="8">
        <v>4</v>
      </c>
      <c r="D18" s="8">
        <v>4</v>
      </c>
      <c r="E18" s="8"/>
      <c r="F18" s="8"/>
      <c r="G18" s="8"/>
      <c r="H18" s="8"/>
      <c r="I18" s="8">
        <v>6</v>
      </c>
      <c r="J18" s="8"/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2.2000000000000002</v>
      </c>
      <c r="C19" s="8">
        <v>3</v>
      </c>
      <c r="D19" s="8">
        <v>3</v>
      </c>
      <c r="E19" s="8"/>
      <c r="F19" s="8"/>
      <c r="G19" s="8"/>
      <c r="H19" s="8"/>
      <c r="I19" s="8">
        <v>4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2.6</v>
      </c>
      <c r="C20" s="8">
        <v>1</v>
      </c>
      <c r="D20" s="8">
        <v>6</v>
      </c>
      <c r="E20" s="8"/>
      <c r="F20" s="8"/>
      <c r="G20" s="8"/>
      <c r="H20" s="8"/>
      <c r="I20" s="8">
        <v>3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</v>
      </c>
      <c r="C21" s="8">
        <v>3</v>
      </c>
      <c r="D21" s="8">
        <v>2</v>
      </c>
      <c r="E21" s="8"/>
      <c r="F21" s="8"/>
      <c r="G21" s="8"/>
      <c r="H21" s="8"/>
      <c r="I21" s="8">
        <v>4</v>
      </c>
      <c r="J21" s="8"/>
      <c r="K21" s="8">
        <v>1</v>
      </c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3.4</v>
      </c>
      <c r="C22" s="8">
        <v>2</v>
      </c>
      <c r="D22" s="8">
        <v>8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3.9</v>
      </c>
      <c r="C23" s="8">
        <v>8</v>
      </c>
      <c r="D23" s="8">
        <v>2</v>
      </c>
      <c r="E23" s="8"/>
      <c r="F23" s="8"/>
      <c r="G23" s="8"/>
      <c r="H23" s="8"/>
      <c r="I23" s="8">
        <v>1</v>
      </c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4.4000000000000004</v>
      </c>
      <c r="C24" s="8">
        <v>1</v>
      </c>
      <c r="D24" s="8">
        <v>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4.9000000000000004</v>
      </c>
      <c r="C25" s="8">
        <v>1</v>
      </c>
      <c r="D25" s="8">
        <v>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5.4</v>
      </c>
      <c r="C26" s="8"/>
      <c r="D26" s="8">
        <v>2</v>
      </c>
      <c r="E26" s="8"/>
      <c r="F26" s="8"/>
      <c r="G26" s="8"/>
      <c r="H26" s="8"/>
      <c r="I26" s="8"/>
      <c r="J26" s="8"/>
      <c r="K26" s="8">
        <v>1</v>
      </c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6</v>
      </c>
      <c r="C27" s="8">
        <v>2</v>
      </c>
      <c r="D27" s="8">
        <v>1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6.6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7.2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7.9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8.6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32</v>
      </c>
      <c r="D54" s="12">
        <f t="shared" ref="D54:S54" si="0">SUM(D9:D51)</f>
        <v>78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63</v>
      </c>
      <c r="J54" s="12">
        <f t="shared" si="0"/>
        <v>0</v>
      </c>
      <c r="K54" s="12">
        <f t="shared" si="0"/>
        <v>13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188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31.1</v>
      </c>
      <c r="D55" s="20">
        <f t="shared" ref="D55:S55" si="3">ROUND(D54/$B$6, 1)</f>
        <v>75.7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61.2</v>
      </c>
      <c r="J55" s="20">
        <f t="shared" si="3"/>
        <v>0</v>
      </c>
      <c r="K55" s="20">
        <f t="shared" si="3"/>
        <v>12.6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1.9</v>
      </c>
      <c r="T55" s="21">
        <f>ROUND(SUM(C55:S55),0)</f>
        <v>183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8</v>
      </c>
      <c r="D56" s="22">
        <f>ROUND('Berechnungen Grundflaeche'!D53, 2)</f>
        <v>12.98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7.53</v>
      </c>
      <c r="J56" s="22">
        <f>ROUND('Berechnungen Grundflaeche'!J53, 2)</f>
        <v>0</v>
      </c>
      <c r="K56" s="22">
        <f>ROUND('Berechnungen Grundflaeche'!K53, 2)</f>
        <v>1.75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7.0000000000000007E-2</v>
      </c>
      <c r="T56" s="23">
        <f>ROUND('Berechnungen Grundflaeche'!T53,1)</f>
        <v>30.3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7.77</v>
      </c>
      <c r="D57" s="22">
        <f>ROUND('Berechnungen Grundflaeche'!D54, 2)</f>
        <v>12.6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7.32</v>
      </c>
      <c r="J57" s="22">
        <f>ROUND('Berechnungen Grundflaeche'!J54, 2)</f>
        <v>0</v>
      </c>
      <c r="K57" s="22">
        <f>ROUND('Berechnungen Grundflaeche'!K54, 2)</f>
        <v>1.7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7.0000000000000007E-2</v>
      </c>
      <c r="T57" s="23">
        <f>ROUND('Berechnungen Grundflaeche'!T54, 1)</f>
        <v>29.5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26</v>
      </c>
      <c r="D58" s="24">
        <f>ROUND(100 * 'Berechnungen Grundflaeche'!D55,0)</f>
        <v>43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25</v>
      </c>
      <c r="J58" s="24">
        <f>ROUND(100 * 'Berechnungen Grundflaeche'!J55,0)</f>
        <v>0</v>
      </c>
      <c r="K58" s="24">
        <f>ROUND(100 * 'Berechnungen Grundflaeche'!K55,0)</f>
        <v>6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89.8</v>
      </c>
      <c r="D59" s="26">
        <f>ROUND('Berechnungen Vorrat'!D53, 1)</f>
        <v>142.4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80.3</v>
      </c>
      <c r="J59" s="26">
        <f>ROUND('Berechnungen Vorrat'!J53, 1)</f>
        <v>0</v>
      </c>
      <c r="K59" s="26">
        <f>ROUND('Berechnungen Vorrat'!K53, 1)</f>
        <v>18.7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332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87.2</v>
      </c>
      <c r="D60" s="26">
        <f>ROUND('Berechnungen Vorrat'!D54, 1)</f>
        <v>138.30000000000001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78</v>
      </c>
      <c r="J60" s="26">
        <f>ROUND('Berechnungen Vorrat'!J54, 1)</f>
        <v>0</v>
      </c>
      <c r="K60" s="26">
        <f>ROUND('Berechnungen Vorrat'!K54, 1)</f>
        <v>18.2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0.6</v>
      </c>
      <c r="T60" s="27">
        <f>ROUND('Berechnungen Vorrat'!T54, 0)</f>
        <v>322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27</v>
      </c>
      <c r="D61" s="24">
        <f>ROUND(100 * 'Berechnungen Vorrat'!D55, 0)</f>
        <v>43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24</v>
      </c>
      <c r="J61" s="24">
        <f>ROUND(100 * 'Berechnungen Vorrat'!J55, 0)</f>
        <v>0</v>
      </c>
      <c r="K61" s="24">
        <f>ROUND(100 * 'Berechnungen Vorrat'!K55, 0)</f>
        <v>6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31496062992125984" right="0.31496062992125984" top="0.39370078740157483" bottom="0.39370078740157483" header="0.31496062992125984" footer="0.31496062992125984"/>
  <pageSetup paperSize="9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0.970873786407767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Kluppierungsprotokoll!C11/$B$6</f>
        <v>0</v>
      </c>
      <c r="D11" s="8">
        <f>Kluppierungsprotokoll!D11/$B$6</f>
        <v>16.504854368932037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4.8543689320388346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Kluppierungsprotokoll!C12/$B$6</f>
        <v>1.941747572815534</v>
      </c>
      <c r="D12" s="8">
        <f>Kluppierungsprotokoll!D12/$B$6</f>
        <v>5.825242718446602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2.912621359223301</v>
      </c>
      <c r="J12" s="8">
        <f>Kluppierungsprotokoll!J12/$B$6</f>
        <v>0</v>
      </c>
      <c r="K12" s="8">
        <f>Kluppierungsprotokoll!K12/$B$6</f>
        <v>0.970873786407767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Kluppierungsprotokoll!C13/$B$6</f>
        <v>0.970873786407767</v>
      </c>
      <c r="D13" s="8">
        <f>Kluppierungsprotokoll!D13/$B$6</f>
        <v>3.883495145631068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5.825242718446602</v>
      </c>
      <c r="J13" s="8">
        <f>Kluppierungsprotokoll!J13/$B$6</f>
        <v>0</v>
      </c>
      <c r="K13" s="8">
        <f>Kluppierungsprotokoll!K13/$B$6</f>
        <v>0.970873786407767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0.970873786407767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Kluppierungsprotokoll!C14/$B$6</f>
        <v>0.970873786407767</v>
      </c>
      <c r="D14" s="8">
        <f>Kluppierungsprotokoll!D14/$B$6</f>
        <v>4.8543689320388346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8.7378640776699026</v>
      </c>
      <c r="J14" s="8">
        <f>Kluppierungsprotokoll!J14/$B$6</f>
        <v>0</v>
      </c>
      <c r="K14" s="8">
        <f>Kluppierungsprotokoll!K14/$B$6</f>
        <v>1.941747572815534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Kluppierungsprotokoll!C15/$B$6</f>
        <v>0.970873786407767</v>
      </c>
      <c r="D15" s="8">
        <f>Kluppierungsprotokoll!D15/$B$6</f>
        <v>5.825242718446602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9.7087378640776691</v>
      </c>
      <c r="J15" s="8">
        <f>Kluppierungsprotokoll!J15/$B$6</f>
        <v>0</v>
      </c>
      <c r="K15" s="8">
        <f>Kluppierungsprotokoll!K15/$B$6</f>
        <v>2.912621359223301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Kluppierungsprotokoll!C16/$B$6</f>
        <v>1.941747572815534</v>
      </c>
      <c r="D16" s="8">
        <f>Kluppierungsprotokoll!D16/$B$6</f>
        <v>3.883495145631068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3.883495145631068</v>
      </c>
      <c r="J16" s="8">
        <f>Kluppierungsprotokoll!J16/$B$6</f>
        <v>0</v>
      </c>
      <c r="K16" s="8">
        <f>Kluppierungsprotokoll!K16/$B$6</f>
        <v>2.912621359223301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Kluppierungsprotokoll!C17/$B$6</f>
        <v>0</v>
      </c>
      <c r="D17" s="8">
        <f>Kluppierungsprotokoll!D17/$B$6</f>
        <v>0.970873786407767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7.766990291262136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Kluppierungsprotokoll!C18/$B$6</f>
        <v>3.883495145631068</v>
      </c>
      <c r="D18" s="8">
        <f>Kluppierungsprotokoll!D18/$B$6</f>
        <v>3.883495145631068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5.825242718446602</v>
      </c>
      <c r="J18" s="8">
        <f>Kluppierungsprotokoll!J18/$B$6</f>
        <v>0</v>
      </c>
      <c r="K18" s="8">
        <f>Kluppierungsprotokoll!K18/$B$6</f>
        <v>0.970873786407767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Kluppierungsprotokoll!C19/$B$6</f>
        <v>2.912621359223301</v>
      </c>
      <c r="D19" s="8">
        <f>Kluppierungsprotokoll!D19/$B$6</f>
        <v>2.912621359223301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3.883495145631068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Kluppierungsprotokoll!C20/$B$6</f>
        <v>0.970873786407767</v>
      </c>
      <c r="D20" s="8">
        <f>Kluppierungsprotokoll!D20/$B$6</f>
        <v>5.825242718446602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2.912621359223301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Kluppierungsprotokoll!C21/$B$6</f>
        <v>2.912621359223301</v>
      </c>
      <c r="D21" s="8">
        <f>Kluppierungsprotokoll!D21/$B$6</f>
        <v>1.941747572815534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3.883495145631068</v>
      </c>
      <c r="J21" s="8">
        <f>Kluppierungsprotokoll!J21/$B$6</f>
        <v>0</v>
      </c>
      <c r="K21" s="8">
        <f>Kluppierungsprotokoll!K21/$B$6</f>
        <v>0.970873786407767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Kluppierungsprotokoll!C22/$B$6</f>
        <v>1.941747572815534</v>
      </c>
      <c r="D22" s="8">
        <f>Kluppierungsprotokoll!D22/$B$6</f>
        <v>7.766990291262136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Kluppierungsprotokoll!C23/$B$6</f>
        <v>7.766990291262136</v>
      </c>
      <c r="D23" s="8">
        <f>Kluppierungsprotokoll!D23/$B$6</f>
        <v>1.941747572815534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0.970873786407767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Kluppierungsprotokoll!C24/$B$6</f>
        <v>0.970873786407767</v>
      </c>
      <c r="D24" s="8">
        <f>Kluppierungsprotokoll!D24/$B$6</f>
        <v>2.912621359223301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Kluppierungsprotokoll!C25/$B$6</f>
        <v>0.970873786407767</v>
      </c>
      <c r="D25" s="8">
        <f>Kluppierungsprotokoll!D25/$B$6</f>
        <v>3.883495145631068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Kluppierungsprotokoll!C26/$B$6</f>
        <v>0</v>
      </c>
      <c r="D26" s="8">
        <f>Kluppierungsprotokoll!D26/$B$6</f>
        <v>1.941747572815534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0.970873786407767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Kluppierungsprotokoll!C27/$B$6</f>
        <v>1.941747572815534</v>
      </c>
      <c r="D27" s="8">
        <f>Kluppierungsprotokoll!D27/$B$6</f>
        <v>0.970873786407767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1.5393804002589988E-2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Kluppierungsprotokoll!C11*($A11/200)^2*PI()</f>
        <v>0</v>
      </c>
      <c r="D11" s="8">
        <f>Kluppierungsprotokoll!D11*($A11/200)^2*PI()</f>
        <v>0.43259730839931448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0.12723450247038659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Kluppierungsprotokoll!C12*($A12/200)^2*PI()</f>
        <v>7.6026542216872994E-2</v>
      </c>
      <c r="D12" s="8">
        <f>Kluppierungsprotokoll!D12*($A12/200)^2*PI()</f>
        <v>0.22807962665061898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0.11403981332530949</v>
      </c>
      <c r="J12" s="8">
        <f>Kluppierungsprotokoll!J12*($A12/200)^2*PI()</f>
        <v>0</v>
      </c>
      <c r="K12" s="8">
        <f>Kluppierungsprotokoll!K12*($A12/200)^2*PI()</f>
        <v>3.8013271108436497E-2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Kluppierungsprotokoll!C13*($A13/200)^2*PI()</f>
        <v>5.3092915845667513E-2</v>
      </c>
      <c r="D13" s="8">
        <f>Kluppierungsprotokoll!D13*($A13/200)^2*PI()</f>
        <v>0.21237166338267005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0.3185574950740051</v>
      </c>
      <c r="J13" s="8">
        <f>Kluppierungsprotokoll!J13*($A13/200)^2*PI()</f>
        <v>0</v>
      </c>
      <c r="K13" s="8">
        <f>Kluppierungsprotokoll!K13*($A13/200)^2*PI()</f>
        <v>5.3092915845667513E-2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5.3092915845667513E-2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Kluppierungsprotokoll!C14*($A14/200)^2*PI()</f>
        <v>7.0685834705770348E-2</v>
      </c>
      <c r="D14" s="8">
        <f>Kluppierungsprotokoll!D14*($A14/200)^2*PI()</f>
        <v>0.35342917352885167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0.63617251235193306</v>
      </c>
      <c r="J14" s="8">
        <f>Kluppierungsprotokoll!J14*($A14/200)^2*PI()</f>
        <v>0</v>
      </c>
      <c r="K14" s="8">
        <f>Kluppierungsprotokoll!K14*($A14/200)^2*PI()</f>
        <v>0.1413716694115407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Kluppierungsprotokoll!C15*($A15/200)^2*PI()</f>
        <v>9.0792027688745044E-2</v>
      </c>
      <c r="D15" s="8">
        <f>Kluppierungsprotokoll!D15*($A15/200)^2*PI()</f>
        <v>0.54475216613247024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0.90792027688745036</v>
      </c>
      <c r="J15" s="8">
        <f>Kluppierungsprotokoll!J15*($A15/200)^2*PI()</f>
        <v>0</v>
      </c>
      <c r="K15" s="8">
        <f>Kluppierungsprotokoll!K15*($A15/200)^2*PI()</f>
        <v>0.27237608306623512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Kluppierungsprotokoll!C16*($A16/200)^2*PI()</f>
        <v>0.22682298958918307</v>
      </c>
      <c r="D16" s="8">
        <f>Kluppierungsprotokoll!D16*($A16/200)^2*PI()</f>
        <v>0.45364597917836613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0.45364597917836613</v>
      </c>
      <c r="J16" s="8">
        <f>Kluppierungsprotokoll!J16*($A16/200)^2*PI()</f>
        <v>0</v>
      </c>
      <c r="K16" s="8">
        <f>Kluppierungsprotokoll!K16*($A16/200)^2*PI()</f>
        <v>0.34023448438377463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Kluppierungsprotokoll!C17*($A17/200)^2*PI()</f>
        <v>0</v>
      </c>
      <c r="D17" s="8">
        <f>Kluppierungsprotokoll!D17*($A17/200)^2*PI()</f>
        <v>0.13854423602330987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1.108353888186479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Kluppierungsprotokoll!C18*($A18/200)^2*PI()</f>
        <v>0.66476100549960027</v>
      </c>
      <c r="D18" s="8">
        <f>Kluppierungsprotokoll!D18*($A18/200)^2*PI()</f>
        <v>0.66476100549960027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0.9971415082494004</v>
      </c>
      <c r="J18" s="8">
        <f>Kluppierungsprotokoll!J18*($A18/200)^2*PI()</f>
        <v>0</v>
      </c>
      <c r="K18" s="8">
        <f>Kluppierungsprotokoll!K18*($A18/200)^2*PI()</f>
        <v>0.16619025137490007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Kluppierungsprotokoll!C19*($A19/200)^2*PI()</f>
        <v>0.58904862254808621</v>
      </c>
      <c r="D19" s="8">
        <f>Kluppierungsprotokoll!D19*($A19/200)^2*PI()</f>
        <v>0.58904862254808621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0.78539816339744828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Kluppierungsprotokoll!C20*($A20/200)^2*PI()</f>
        <v>0.22902210444669593</v>
      </c>
      <c r="D20" s="8">
        <f>Kluppierungsprotokoll!D20*($A20/200)^2*PI()</f>
        <v>1.3741326266801754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0.68706631334008772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Kluppierungsprotokoll!C21*($A21/200)^2*PI()</f>
        <v>0.79262382650070473</v>
      </c>
      <c r="D21" s="8">
        <f>Kluppierungsprotokoll!D21*($A21/200)^2*PI()</f>
        <v>0.52841588433380315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1.0568317686676063</v>
      </c>
      <c r="J21" s="8">
        <f>Kluppierungsprotokoll!J21*($A21/200)^2*PI()</f>
        <v>0</v>
      </c>
      <c r="K21" s="8">
        <f>Kluppierungsprotokoll!K21*($A21/200)^2*PI()</f>
        <v>0.26420794216690158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Kluppierungsprotokoll!C22*($A22/200)^2*PI()</f>
        <v>0.60381410801995827</v>
      </c>
      <c r="D22" s="8">
        <f>Kluppierungsprotokoll!D22*($A22/200)^2*PI()</f>
        <v>2.4152564320798331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Kluppierungsprotokoll!C23*($A23/200)^2*PI()</f>
        <v>2.7369555198074282</v>
      </c>
      <c r="D23" s="8">
        <f>Kluppierungsprotokoll!D23*($A23/200)^2*PI()</f>
        <v>0.68423887995185706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0.34211943997592853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Kluppierungsprotokoll!C24*($A24/200)^2*PI()</f>
        <v>0.38484510006474959</v>
      </c>
      <c r="D24" s="8">
        <f>Kluppierungsprotokoll!D24*($A24/200)^2*PI()</f>
        <v>1.1545353001942489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Kluppierungsprotokoll!C25*($A25/200)^2*PI()</f>
        <v>0.43008403427644265</v>
      </c>
      <c r="D25" s="8">
        <f>Kluppierungsprotokoll!D25*($A25/200)^2*PI()</f>
        <v>1.7203361371057706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Kluppierungsprotokoll!C26*($A26/200)^2*PI()</f>
        <v>0</v>
      </c>
      <c r="D26" s="8">
        <f>Kluppierungsprotokoll!D26*($A26/200)^2*PI()</f>
        <v>0.9556724852220152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0.4778362426110076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Kluppierungsprotokoll!C27*($A27/200)^2*PI()</f>
        <v>1.0562034501368882</v>
      </c>
      <c r="D27" s="8">
        <f>Kluppierungsprotokoll!D27*($A27/200)^2*PI()</f>
        <v>0.52810172506844411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8.0047780813467941</v>
      </c>
      <c r="D53">
        <f t="shared" ref="D53:S53" si="0">SUM(D9:D51)</f>
        <v>12.977919251979436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7.5344816611044001</v>
      </c>
      <c r="J53">
        <f t="shared" si="0"/>
        <v>0</v>
      </c>
      <c r="K53">
        <f t="shared" si="0"/>
        <v>1.7533228599684638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6.8486719848257493E-2</v>
      </c>
      <c r="T53">
        <f>SUM(C53:S53)</f>
        <v>30.338988574247352</v>
      </c>
    </row>
    <row r="54" spans="1:20" x14ac:dyDescent="0.25">
      <c r="A54" t="s">
        <v>24</v>
      </c>
      <c r="B54" t="s">
        <v>26</v>
      </c>
      <c r="C54">
        <f>C53/$B$6</f>
        <v>7.7716292051910623</v>
      </c>
      <c r="D54">
        <f t="shared" ref="D54:S54" si="1">D53/$B$6</f>
        <v>12.59992160386353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7.3150307389363105</v>
      </c>
      <c r="J54">
        <f t="shared" si="1"/>
        <v>0</v>
      </c>
      <c r="K54">
        <f t="shared" si="1"/>
        <v>1.7022552038528775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6.6491961017725726E-2</v>
      </c>
      <c r="T54">
        <f>SUM(C54:S54)</f>
        <v>29.455328712861508</v>
      </c>
    </row>
    <row r="55" spans="1:20" x14ac:dyDescent="0.25">
      <c r="A55" t="s">
        <v>24</v>
      </c>
      <c r="B55" t="s">
        <v>31</v>
      </c>
      <c r="C55">
        <f>C54/$T54</f>
        <v>0.26384459263554655</v>
      </c>
      <c r="D55">
        <f t="shared" ref="D55:S55" si="2">D54/$T54</f>
        <v>0.42776374104295239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0.24834320506979243</v>
      </c>
      <c r="J55">
        <f t="shared" si="2"/>
        <v>0</v>
      </c>
      <c r="K55">
        <f t="shared" si="2"/>
        <v>5.7791078159300839E-2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2.2573830924077372E-3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1.03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10</v>
      </c>
      <c r="B9" s="7">
        <f>Kluppierungsprotokoll!B9</f>
        <v>0.05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14</v>
      </c>
      <c r="B10" s="8">
        <f>Kluppierungsprotokoll!B10</f>
        <v>0.1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0.1</v>
      </c>
    </row>
    <row r="11" spans="1:19" x14ac:dyDescent="0.25">
      <c r="A11" s="8">
        <f>Kluppierungsprotokoll!A11</f>
        <v>18</v>
      </c>
      <c r="B11" s="8">
        <f>Kluppierungsprotokoll!B11</f>
        <v>0.2</v>
      </c>
      <c r="C11" s="8">
        <f>Kluppierungsprotokoll!C11*$B11</f>
        <v>0</v>
      </c>
      <c r="D11" s="8">
        <f>Kluppierungsprotokoll!D11*$B11</f>
        <v>3.4000000000000004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22</v>
      </c>
      <c r="B12" s="8">
        <f>Kluppierungsprotokoll!B12</f>
        <v>0.3</v>
      </c>
      <c r="C12" s="8">
        <f>Kluppierungsprotokoll!C12*$B12</f>
        <v>0.6</v>
      </c>
      <c r="D12" s="8">
        <f>Kluppierungsprotokoll!D12*$B12</f>
        <v>1.7999999999999998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0.89999999999999991</v>
      </c>
      <c r="J12" s="8">
        <f>Kluppierungsprotokoll!J12*$B12</f>
        <v>0</v>
      </c>
      <c r="K12" s="8">
        <f>Kluppierungsprotokoll!K12*$B12</f>
        <v>0.3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0.5</v>
      </c>
      <c r="C13" s="8">
        <f>Kluppierungsprotokoll!C13*$B13</f>
        <v>0.5</v>
      </c>
      <c r="D13" s="8">
        <f>Kluppierungsprotokoll!D13*$B13</f>
        <v>2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3</v>
      </c>
      <c r="J13" s="8">
        <f>Kluppierungsprotokoll!J13*$B13</f>
        <v>0</v>
      </c>
      <c r="K13" s="8">
        <f>Kluppierungsprotokoll!K13*$B13</f>
        <v>0.5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0.5</v>
      </c>
    </row>
    <row r="14" spans="1:19" x14ac:dyDescent="0.25">
      <c r="A14" s="8">
        <f>Kluppierungsprotokoll!A14</f>
        <v>30</v>
      </c>
      <c r="B14" s="8">
        <f>Kluppierungsprotokoll!B14</f>
        <v>0.7</v>
      </c>
      <c r="C14" s="8">
        <f>Kluppierungsprotokoll!C14*$B14</f>
        <v>0.7</v>
      </c>
      <c r="D14" s="8">
        <f>Kluppierungsprotokoll!D14*$B14</f>
        <v>3.5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6.3</v>
      </c>
      <c r="J14" s="8">
        <f>Kluppierungsprotokoll!J14*$B14</f>
        <v>0</v>
      </c>
      <c r="K14" s="8">
        <f>Kluppierungsprotokoll!K14*$B14</f>
        <v>1.4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34</v>
      </c>
      <c r="B15" s="8">
        <f>Kluppierungsprotokoll!B15</f>
        <v>0.9</v>
      </c>
      <c r="C15" s="8">
        <f>Kluppierungsprotokoll!C15*$B15</f>
        <v>0.9</v>
      </c>
      <c r="D15" s="8">
        <f>Kluppierungsprotokoll!D15*$B15</f>
        <v>5.4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9</v>
      </c>
      <c r="J15" s="8">
        <f>Kluppierungsprotokoll!J15*$B15</f>
        <v>0</v>
      </c>
      <c r="K15" s="8">
        <f>Kluppierungsprotokoll!K15*$B15</f>
        <v>2.7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38</v>
      </c>
      <c r="B16" s="8">
        <f>Kluppierungsprotokoll!B16</f>
        <v>1.2</v>
      </c>
      <c r="C16" s="8">
        <f>Kluppierungsprotokoll!C16*$B16</f>
        <v>2.4</v>
      </c>
      <c r="D16" s="8">
        <f>Kluppierungsprotokoll!D16*$B16</f>
        <v>4.8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4.8</v>
      </c>
      <c r="J16" s="8">
        <f>Kluppierungsprotokoll!J16*$B16</f>
        <v>0</v>
      </c>
      <c r="K16" s="8">
        <f>Kluppierungsprotokoll!K16*$B16</f>
        <v>3.5999999999999996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42</v>
      </c>
      <c r="B17" s="8">
        <f>Kluppierungsprotokoll!B17</f>
        <v>1.5</v>
      </c>
      <c r="C17" s="8">
        <f>Kluppierungsprotokoll!C17*$B17</f>
        <v>0</v>
      </c>
      <c r="D17" s="8">
        <f>Kluppierungsprotokoll!D17*$B17</f>
        <v>1.5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12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46</v>
      </c>
      <c r="B18" s="8">
        <f>Kluppierungsprotokoll!B18</f>
        <v>1.8</v>
      </c>
      <c r="C18" s="8">
        <f>Kluppierungsprotokoll!C18*$B18</f>
        <v>7.2</v>
      </c>
      <c r="D18" s="8">
        <f>Kluppierungsprotokoll!D18*$B18</f>
        <v>7.2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10.8</v>
      </c>
      <c r="J18" s="8">
        <f>Kluppierungsprotokoll!J18*$B18</f>
        <v>0</v>
      </c>
      <c r="K18" s="8">
        <f>Kluppierungsprotokoll!K18*$B18</f>
        <v>1.8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50</v>
      </c>
      <c r="B19" s="8">
        <f>Kluppierungsprotokoll!B19</f>
        <v>2.2000000000000002</v>
      </c>
      <c r="C19" s="8">
        <f>Kluppierungsprotokoll!C19*$B19</f>
        <v>6.6000000000000005</v>
      </c>
      <c r="D19" s="8">
        <f>Kluppierungsprotokoll!D19*$B19</f>
        <v>6.6000000000000005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8.8000000000000007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54</v>
      </c>
      <c r="B20" s="8">
        <f>Kluppierungsprotokoll!B20</f>
        <v>2.6</v>
      </c>
      <c r="C20" s="8">
        <f>Kluppierungsprotokoll!C20*$B20</f>
        <v>2.6</v>
      </c>
      <c r="D20" s="8">
        <f>Kluppierungsprotokoll!D20*$B20</f>
        <v>15.600000000000001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7.8000000000000007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58</v>
      </c>
      <c r="B21" s="8">
        <f>Kluppierungsprotokoll!B21</f>
        <v>3</v>
      </c>
      <c r="C21" s="8">
        <f>Kluppierungsprotokoll!C21*$B21</f>
        <v>9</v>
      </c>
      <c r="D21" s="8">
        <f>Kluppierungsprotokoll!D21*$B21</f>
        <v>6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12</v>
      </c>
      <c r="J21" s="8">
        <f>Kluppierungsprotokoll!J21*$B21</f>
        <v>0</v>
      </c>
      <c r="K21" s="8">
        <f>Kluppierungsprotokoll!K21*$B21</f>
        <v>3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62</v>
      </c>
      <c r="B22" s="8">
        <f>Kluppierungsprotokoll!B22</f>
        <v>3.4</v>
      </c>
      <c r="C22" s="8">
        <f>Kluppierungsprotokoll!C22*$B22</f>
        <v>6.8</v>
      </c>
      <c r="D22" s="8">
        <f>Kluppierungsprotokoll!D22*$B22</f>
        <v>27.2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66</v>
      </c>
      <c r="B23" s="8">
        <f>Kluppierungsprotokoll!B23</f>
        <v>3.9</v>
      </c>
      <c r="C23" s="8">
        <f>Kluppierungsprotokoll!C23*$B23</f>
        <v>31.2</v>
      </c>
      <c r="D23" s="8">
        <f>Kluppierungsprotokoll!D23*$B23</f>
        <v>7.8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3.9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70</v>
      </c>
      <c r="B24" s="8">
        <f>Kluppierungsprotokoll!B24</f>
        <v>4.4000000000000004</v>
      </c>
      <c r="C24" s="8">
        <f>Kluppierungsprotokoll!C24*$B24</f>
        <v>4.4000000000000004</v>
      </c>
      <c r="D24" s="8">
        <f>Kluppierungsprotokoll!D24*$B24</f>
        <v>13.200000000000001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74</v>
      </c>
      <c r="B25" s="8">
        <f>Kluppierungsprotokoll!B25</f>
        <v>4.9000000000000004</v>
      </c>
      <c r="C25" s="8">
        <f>Kluppierungsprotokoll!C25*$B25</f>
        <v>4.9000000000000004</v>
      </c>
      <c r="D25" s="8">
        <f>Kluppierungsprotokoll!D25*$B25</f>
        <v>19.600000000000001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78</v>
      </c>
      <c r="B26" s="8">
        <f>Kluppierungsprotokoll!B26</f>
        <v>5.4</v>
      </c>
      <c r="C26" s="8">
        <f>Kluppierungsprotokoll!C26*$B26</f>
        <v>0</v>
      </c>
      <c r="D26" s="8">
        <f>Kluppierungsprotokoll!D26*$B26</f>
        <v>10.8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5.4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82</v>
      </c>
      <c r="B27" s="8">
        <f>Kluppierungsprotokoll!B27</f>
        <v>6</v>
      </c>
      <c r="C27" s="8">
        <f>Kluppierungsprotokoll!C27*$B27</f>
        <v>12</v>
      </c>
      <c r="D27" s="8">
        <f>Kluppierungsprotokoll!D27*$B27</f>
        <v>6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86</v>
      </c>
      <c r="B28" s="8">
        <f>Kluppierungsprotokoll!B28</f>
        <v>6.6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90</v>
      </c>
      <c r="B29" s="8">
        <f>Kluppierungsprotokoll!B29</f>
        <v>7.2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94</v>
      </c>
      <c r="B30" s="8">
        <f>Kluppierungsprotokoll!B30</f>
        <v>7.9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98</v>
      </c>
      <c r="B31" s="8">
        <f>Kluppierungsprotokoll!B31</f>
        <v>8.6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89.800000000000011</v>
      </c>
      <c r="D53">
        <f t="shared" ref="D53:S53" si="0">SUM(D9:D51)</f>
        <v>142.4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80.3</v>
      </c>
      <c r="J53">
        <f t="shared" si="0"/>
        <v>0</v>
      </c>
      <c r="K53">
        <f t="shared" si="0"/>
        <v>18.700000000000003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331.8</v>
      </c>
    </row>
    <row r="54" spans="1:20" x14ac:dyDescent="0.25">
      <c r="A54" t="s">
        <v>25</v>
      </c>
      <c r="B54" t="s">
        <v>26</v>
      </c>
      <c r="C54">
        <f>C53/$B$6</f>
        <v>87.184466019417485</v>
      </c>
      <c r="D54">
        <f t="shared" ref="D54:S54" si="1">D53/$B$6</f>
        <v>138.25242718446603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77.961165048543691</v>
      </c>
      <c r="J54">
        <f t="shared" si="1"/>
        <v>0</v>
      </c>
      <c r="K54">
        <f t="shared" si="1"/>
        <v>18.155339805825246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0.58252427184466016</v>
      </c>
      <c r="T54">
        <f>SUM(C54:S54)</f>
        <v>322.13592233009712</v>
      </c>
    </row>
    <row r="55" spans="1:20" x14ac:dyDescent="0.25">
      <c r="A55" t="s">
        <v>25</v>
      </c>
      <c r="B55" t="s">
        <v>31</v>
      </c>
      <c r="C55">
        <f>C54/$T54</f>
        <v>0.2706449668474985</v>
      </c>
      <c r="D55">
        <f t="shared" ref="D55:S55" si="2">D54/$T54</f>
        <v>0.42917420132610007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0.24201326100060275</v>
      </c>
      <c r="J55">
        <f t="shared" si="2"/>
        <v>0</v>
      </c>
      <c r="K55">
        <f t="shared" si="2"/>
        <v>5.6359252561784215E-2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1.8083182640144663E-3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a8a47-86ed-4299-b6f5-ccecdb7d5b88">
      <Terms xmlns="http://schemas.microsoft.com/office/infopath/2007/PartnerControls"/>
    </lcf76f155ced4ddcb4097134ff3c332f>
    <TaxCatchAll xmlns="7354998c-47ab-4c1d-935e-1a1d1578efc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2B2FB4AD8CCB42AF71D634CC61A7F7" ma:contentTypeVersion="19" ma:contentTypeDescription="Ein neues Dokument erstellen." ma:contentTypeScope="" ma:versionID="0c4403d1cac4b7ad7ede45e0119799cf">
  <xsd:schema xmlns:xsd="http://www.w3.org/2001/XMLSchema" xmlns:xs="http://www.w3.org/2001/XMLSchema" xmlns:p="http://schemas.microsoft.com/office/2006/metadata/properties" xmlns:ns2="7b9a8a47-86ed-4299-b6f5-ccecdb7d5b88" xmlns:ns3="7354998c-47ab-4c1d-935e-1a1d1578efc4" targetNamespace="http://schemas.microsoft.com/office/2006/metadata/properties" ma:root="true" ma:fieldsID="96cacd8e23415152542b82d220a06306" ns2:_="" ns3:_="">
    <xsd:import namespace="7b9a8a47-86ed-4299-b6f5-ccecdb7d5b88"/>
    <xsd:import namespace="7354998c-47ab-4c1d-935e-1a1d1578e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8a47-86ed-4299-b6f5-ccecdb7d5b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0daf5e7-4f19-47c9-9612-78214c62b6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54998c-47ab-4c1d-935e-1a1d1578efc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c51eba2-64af-4cc4-8e2a-17f32d5e27ad}" ma:internalName="TaxCatchAll" ma:showField="CatchAllData" ma:web="7354998c-47ab-4c1d-935e-1a1d1578ef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35872B-E343-4239-AD32-26F5F28C61FF}">
  <ds:schemaRefs>
    <ds:schemaRef ds:uri="http://schemas.microsoft.com/office/2006/metadata/properties"/>
    <ds:schemaRef ds:uri="http://schemas.microsoft.com/office/infopath/2007/PartnerControls"/>
    <ds:schemaRef ds:uri="7b9a8a47-86ed-4299-b6f5-ccecdb7d5b88"/>
    <ds:schemaRef ds:uri="7354998c-47ab-4c1d-935e-1a1d1578efc4"/>
  </ds:schemaRefs>
</ds:datastoreItem>
</file>

<file path=customXml/itemProps2.xml><?xml version="1.0" encoding="utf-8"?>
<ds:datastoreItem xmlns:ds="http://schemas.openxmlformats.org/officeDocument/2006/customXml" ds:itemID="{58A39CFB-2501-468B-8230-9345CCD3EC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DB426-E3E4-44C5-9393-F0F4E6B905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a8a47-86ed-4299-b6f5-ccecdb7d5b88"/>
    <ds:schemaRef ds:uri="7354998c-47ab-4c1d-935e-1a1d1578e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440f9d5f-c0af-4c0c-bd78-975ce24c4d4f}" enabled="0" method="" siteId="{440f9d5f-c0af-4c0c-bd78-975ce24c4d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Chariatte Julian VD-WR-2</cp:lastModifiedBy>
  <cp:lastPrinted>2024-07-16T06:57:51Z</cp:lastPrinted>
  <dcterms:created xsi:type="dcterms:W3CDTF">2022-03-10T11:48:40Z</dcterms:created>
  <dcterms:modified xsi:type="dcterms:W3CDTF">2026-02-02T14:48:47Z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  <property fmtid="{D5CDD505-2E9C-101B-9397-08002B2CF9AE}" pid="4" name="MSIP_Label_b29d30b8-e020-4783-b454-ac0e88601419_Enabled">
    <vt:lpwstr>true</vt:lpwstr>
  </property>
  <property fmtid="{D5CDD505-2E9C-101B-9397-08002B2CF9AE}" pid="5" name="MSIP_Label_b29d30b8-e020-4783-b454-ac0e88601419_SetDate">
    <vt:lpwstr>2026-02-02T14:46:43Z</vt:lpwstr>
  </property>
  <property fmtid="{D5CDD505-2E9C-101B-9397-08002B2CF9AE}" pid="6" name="MSIP_Label_b29d30b8-e020-4783-b454-ac0e88601419_Method">
    <vt:lpwstr>Standard</vt:lpwstr>
  </property>
  <property fmtid="{D5CDD505-2E9C-101B-9397-08002B2CF9AE}" pid="7" name="MSIP_Label_b29d30b8-e020-4783-b454-ac0e88601419_Name">
    <vt:lpwstr>Intern</vt:lpwstr>
  </property>
  <property fmtid="{D5CDD505-2E9C-101B-9397-08002B2CF9AE}" pid="8" name="MSIP_Label_b29d30b8-e020-4783-b454-ac0e88601419_SiteId">
    <vt:lpwstr>9cada478-1b84-4f69-a38a-79dfbc4ee5c8</vt:lpwstr>
  </property>
  <property fmtid="{D5CDD505-2E9C-101B-9397-08002B2CF9AE}" pid="9" name="MSIP_Label_b29d30b8-e020-4783-b454-ac0e88601419_ActionId">
    <vt:lpwstr>a92d3e91-9d6b-4b53-b117-cb76435ca794</vt:lpwstr>
  </property>
  <property fmtid="{D5CDD505-2E9C-101B-9397-08002B2CF9AE}" pid="10" name="MSIP_Label_b29d30b8-e020-4783-b454-ac0e88601419_ContentBits">
    <vt:lpwstr>0</vt:lpwstr>
  </property>
  <property fmtid="{D5CDD505-2E9C-101B-9397-08002B2CF9AE}" pid="11" name="MSIP_Label_b29d30b8-e020-4783-b454-ac0e88601419_Tag">
    <vt:lpwstr>10, 3, 0, 1</vt:lpwstr>
  </property>
</Properties>
</file>