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3_WF_Mosnang_Rietholz_2025\01_WF-Einrichtung\"/>
    </mc:Choice>
  </mc:AlternateContent>
  <xr:revisionPtr revIDLastSave="0" documentId="8_{C9068339-7232-4119-A166-5D706D2AAA7B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<sst xmlns="http://schemas.openxmlformats.org/spreadsheetml/2006/main" count="153" uniqueCount="50">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</sst>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P23" sqref="P23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1.53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>
        <v>1</v>
      </c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10</v>
      </c>
      <c r="D10" s="8">
        <v>19</v>
      </c>
      <c r="E10" s="8"/>
      <c r="F10" s="8"/>
      <c r="G10" s="8"/>
      <c r="H10" s="8"/>
      <c r="I10" s="8">
        <v>15</v>
      </c>
      <c r="J10" s="8">
        <v>4</v>
      </c>
      <c r="K10" s="8">
        <v>2</v>
      </c>
      <c r="L10" s="8"/>
      <c r="M10" s="8"/>
      <c r="N10" s="8"/>
      <c r="O10" s="8">
        <v>1</v>
      </c>
      <c r="P10" s="8">
        <v>1</v>
      </c>
      <c r="Q10" s="8"/>
      <c r="R10" s="8"/>
      <c r="S10" s="8">
        <v>6</v>
      </c>
    </row>
    <row r="11" spans="1:19" x14ac:dyDescent="0.25">
      <c r="A11" s="8">
        <v>18</v>
      </c>
      <c r="B11" s="8">
        <v>0.2</v>
      </c>
      <c r="C11" s="8">
        <v>27</v>
      </c>
      <c r="D11" s="8">
        <v>24</v>
      </c>
      <c r="E11" s="8"/>
      <c r="F11" s="8"/>
      <c r="G11" s="8"/>
      <c r="H11" s="8"/>
      <c r="I11" s="8">
        <v>13</v>
      </c>
      <c r="J11" s="8">
        <v>11</v>
      </c>
      <c r="K11" s="8">
        <v>4</v>
      </c>
      <c r="L11" s="8">
        <v>1</v>
      </c>
      <c r="M11" s="8"/>
      <c r="N11" s="8"/>
      <c r="O11" s="8">
        <v>1</v>
      </c>
      <c r="P11" s="8">
        <v>1</v>
      </c>
      <c r="Q11" s="8"/>
      <c r="R11" s="8"/>
      <c r="S11" s="8">
        <v>4</v>
      </c>
    </row>
    <row r="12" spans="1:19" x14ac:dyDescent="0.25">
      <c r="A12" s="8">
        <v>22</v>
      </c>
      <c r="B12" s="8">
        <v>0.3</v>
      </c>
      <c r="C12" s="8">
        <v>15</v>
      </c>
      <c r="D12" s="8">
        <v>13</v>
      </c>
      <c r="E12" s="8"/>
      <c r="F12" s="8"/>
      <c r="G12" s="8"/>
      <c r="H12" s="8"/>
      <c r="I12" s="8">
        <v>12</v>
      </c>
      <c r="J12" s="8">
        <v>17</v>
      </c>
      <c r="K12" s="8">
        <v>6</v>
      </c>
      <c r="L12" s="8"/>
      <c r="M12" s="8"/>
      <c r="N12" s="8"/>
      <c r="O12" s="8"/>
      <c r="P12" s="8">
        <v>1</v>
      </c>
      <c r="Q12" s="8"/>
      <c r="R12" s="8"/>
      <c r="S12" s="8">
        <v>2</v>
      </c>
    </row>
    <row r="13" spans="1:19" x14ac:dyDescent="0.25">
      <c r="A13" s="8">
        <v>26</v>
      </c>
      <c r="B13" s="8">
        <v>0.5</v>
      </c>
      <c r="C13" s="8">
        <v>17</v>
      </c>
      <c r="D13" s="8">
        <v>21</v>
      </c>
      <c r="E13" s="8"/>
      <c r="F13" s="8"/>
      <c r="G13" s="8"/>
      <c r="H13" s="8"/>
      <c r="I13" s="8">
        <v>7</v>
      </c>
      <c r="J13" s="8">
        <v>28</v>
      </c>
      <c r="K13" s="8">
        <v>12</v>
      </c>
      <c r="L13" s="8"/>
      <c r="M13" s="8"/>
      <c r="N13" s="8"/>
      <c r="O13" s="8">
        <v>1</v>
      </c>
      <c r="P13" s="8">
        <v>2</v>
      </c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>
        <v>21</v>
      </c>
      <c r="D14" s="8">
        <v>11</v>
      </c>
      <c r="E14" s="8"/>
      <c r="F14" s="8"/>
      <c r="G14" s="8"/>
      <c r="H14" s="8"/>
      <c r="I14" s="8">
        <v>5</v>
      </c>
      <c r="J14" s="8">
        <v>17</v>
      </c>
      <c r="K14" s="8">
        <v>5</v>
      </c>
      <c r="L14" s="8"/>
      <c r="M14" s="8"/>
      <c r="N14" s="8"/>
      <c r="O14" s="8">
        <v>1</v>
      </c>
      <c r="P14" s="8"/>
      <c r="Q14" s="8"/>
      <c r="R14" s="8"/>
      <c r="S14" s="8">
        <v>1</v>
      </c>
    </row>
    <row r="15" spans="1:19" x14ac:dyDescent="0.25">
      <c r="A15" s="8">
        <v>34</v>
      </c>
      <c r="B15" s="8">
        <v>0.9</v>
      </c>
      <c r="C15" s="8">
        <v>16</v>
      </c>
      <c r="D15" s="8">
        <v>18</v>
      </c>
      <c r="E15" s="8"/>
      <c r="F15" s="8"/>
      <c r="G15" s="8"/>
      <c r="H15" s="8"/>
      <c r="I15" s="8">
        <v>8</v>
      </c>
      <c r="J15" s="8">
        <v>16</v>
      </c>
      <c r="K15" s="8">
        <v>9</v>
      </c>
      <c r="L15" s="8"/>
      <c r="M15" s="8"/>
      <c r="N15" s="8"/>
      <c r="O15" s="8"/>
      <c r="P15" s="8">
        <v>2</v>
      </c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24</v>
      </c>
      <c r="D16" s="8">
        <v>5</v>
      </c>
      <c r="E16" s="8"/>
      <c r="F16" s="8"/>
      <c r="G16" s="8"/>
      <c r="H16" s="8"/>
      <c r="I16" s="8">
        <v>7</v>
      </c>
      <c r="J16" s="8">
        <v>14</v>
      </c>
      <c r="K16" s="8">
        <v>6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15</v>
      </c>
      <c r="D17" s="8">
        <v>13</v>
      </c>
      <c r="E17" s="8"/>
      <c r="F17" s="8"/>
      <c r="G17" s="8"/>
      <c r="H17" s="8"/>
      <c r="I17" s="8">
        <v>6</v>
      </c>
      <c r="J17" s="8">
        <v>8</v>
      </c>
      <c r="K17" s="8">
        <v>5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13</v>
      </c>
      <c r="D18" s="8">
        <v>14</v>
      </c>
      <c r="E18" s="8"/>
      <c r="F18" s="8"/>
      <c r="G18" s="8"/>
      <c r="H18" s="8"/>
      <c r="I18" s="8">
        <v>6</v>
      </c>
      <c r="J18" s="8">
        <v>5</v>
      </c>
      <c r="K18" s="8">
        <v>2</v>
      </c>
      <c r="L18" s="8"/>
      <c r="M18" s="8"/>
      <c r="N18" s="8"/>
      <c r="O18" s="8">
        <v>1</v>
      </c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8</v>
      </c>
      <c r="D19" s="8">
        <v>12</v>
      </c>
      <c r="E19" s="8"/>
      <c r="F19" s="8"/>
      <c r="G19" s="8"/>
      <c r="H19" s="8"/>
      <c r="I19" s="8">
        <v>2</v>
      </c>
      <c r="J19" s="8">
        <v>5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</v>
      </c>
      <c r="D20" s="8">
        <v>5</v>
      </c>
      <c r="E20" s="8"/>
      <c r="F20" s="8"/>
      <c r="G20" s="8"/>
      <c r="H20" s="8"/>
      <c r="I20" s="8"/>
      <c r="J20" s="8">
        <v>3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/>
      <c r="L22" s="8"/>
      <c r="M22" s="8"/>
      <c r="N22" s="8"/>
      <c r="O22" s="8"/>
      <c r="P22" s="8">
        <v>1</v>
      </c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168</v>
      </c>
      <c r="D54" s="12">
        <f t="shared" ref="D54:S54" si="0">SUM(D9:D51)</f>
        <v>158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81</v>
      </c>
      <c r="J54" s="12">
        <f t="shared" si="0"/>
        <v>129</v>
      </c>
      <c r="K54" s="12">
        <f t="shared" si="0"/>
        <v>51</v>
      </c>
      <c r="L54" s="12">
        <f t="shared" si="0"/>
        <v>1</v>
      </c>
      <c r="M54" s="12">
        <f t="shared" si="0"/>
        <v>1</v>
      </c>
      <c r="N54" s="12">
        <f t="shared" si="0"/>
        <v>0</v>
      </c>
      <c r="O54" s="12">
        <f t="shared" si="0"/>
        <v>5</v>
      </c>
      <c r="P54" s="12">
        <f t="shared" ref="P54:Q54" si="2">SUM(P9:P51)</f>
        <v>8</v>
      </c>
      <c r="Q54" s="12">
        <f t="shared" si="2"/>
        <v>0</v>
      </c>
      <c r="R54" s="12">
        <f t="shared" si="0"/>
        <v>0</v>
      </c>
      <c r="S54" s="12">
        <f t="shared" si="0"/>
        <v>14</v>
      </c>
      <c r="T54" s="13">
        <f>SUM(C54:S54)</f>
        <v>616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109.8</v>
      </c>
      <c r="D55" s="20">
        <f t="shared" ref="D55:S55" si="3">ROUND(D54/$B$6, 1)</f>
        <v>103.3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52.9</v>
      </c>
      <c r="J55" s="20">
        <f t="shared" si="3"/>
        <v>84.3</v>
      </c>
      <c r="K55" s="20">
        <f t="shared" si="3"/>
        <v>33.299999999999997</v>
      </c>
      <c r="L55" s="20">
        <f t="shared" si="3"/>
        <v>0.7</v>
      </c>
      <c r="M55" s="20">
        <f t="shared" si="3"/>
        <v>0.7</v>
      </c>
      <c r="N55" s="20">
        <f t="shared" si="3"/>
        <v>0</v>
      </c>
      <c r="O55" s="20">
        <f t="shared" si="3"/>
        <v>3.3</v>
      </c>
      <c r="P55" s="20">
        <f t="shared" ref="P55:Q55" si="5">ROUND(P54/$B$6, 1)</f>
        <v>5.2</v>
      </c>
      <c r="Q55" s="20">
        <f t="shared" si="5"/>
        <v>0</v>
      </c>
      <c r="R55" s="20">
        <f t="shared" si="3"/>
        <v>0</v>
      </c>
      <c r="S55" s="20">
        <f t="shared" si="3"/>
        <v>9.1999999999999993</v>
      </c>
      <c r="T55" s="21">
        <f>ROUND(SUM(C55:S55),0)</f>
        <v>403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14.31</v>
      </c>
      <c r="D56" s="22">
        <f>ROUND('Berechnungen Grundflaeche'!D53, 2)</f>
        <v>14.2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5.48</v>
      </c>
      <c r="J56" s="22">
        <f>ROUND('Berechnungen Grundflaeche'!J53, 2)</f>
        <v>10.63</v>
      </c>
      <c r="K56" s="22">
        <f>ROUND('Berechnungen Grundflaeche'!K53, 2)</f>
        <v>3.87</v>
      </c>
      <c r="L56" s="22">
        <f>ROUND('Berechnungen Grundflaeche'!L53, 2)</f>
        <v>0.03</v>
      </c>
      <c r="M56" s="22">
        <f>ROUND('Berechnungen Grundflaeche'!M53, 2)</f>
        <v>0.01</v>
      </c>
      <c r="N56" s="22">
        <f>ROUND('Berechnungen Grundflaeche'!N53, 2)</f>
        <v>0</v>
      </c>
      <c r="O56" s="22">
        <f>ROUND('Berechnungen Grundflaeche'!O53, 2)</f>
        <v>0.33</v>
      </c>
      <c r="P56" s="22">
        <f>ROUND('Berechnungen Grundflaeche'!P53, 2)</f>
        <v>0.67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0.39</v>
      </c>
      <c r="T56" s="23">
        <f>ROUND('Berechnungen Grundflaeche'!T53,1)</f>
        <v>49.9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9.35</v>
      </c>
      <c r="D57" s="22">
        <f>ROUND('Berechnungen Grundflaeche'!D54, 2)</f>
        <v>9.2799999999999994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3.58</v>
      </c>
      <c r="J57" s="22">
        <f>ROUND('Berechnungen Grundflaeche'!J54, 2)</f>
        <v>6.95</v>
      </c>
      <c r="K57" s="22">
        <f>ROUND('Berechnungen Grundflaeche'!K54, 2)</f>
        <v>2.5299999999999998</v>
      </c>
      <c r="L57" s="22">
        <f>ROUND('Berechnungen Grundflaeche'!L54, 2)</f>
        <v>0.02</v>
      </c>
      <c r="M57" s="22">
        <f>ROUND('Berechnungen Grundflaeche'!M54, 2)</f>
        <v>0.01</v>
      </c>
      <c r="N57" s="22">
        <f>ROUND('Berechnungen Grundflaeche'!N54, 2)</f>
        <v>0</v>
      </c>
      <c r="O57" s="22">
        <f>ROUND('Berechnungen Grundflaeche'!O54, 2)</f>
        <v>0.22</v>
      </c>
      <c r="P57" s="22">
        <f>ROUND('Berechnungen Grundflaeche'!P54, 2)</f>
        <v>0.44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0.26</v>
      </c>
      <c r="T57" s="23">
        <f>ROUND('Berechnungen Grundflaeche'!T54, 1)</f>
        <v>32.6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29</v>
      </c>
      <c r="D58" s="24">
        <f>ROUND(100 * 'Berechnungen Grundflaeche'!D55,0)</f>
        <v>28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11</v>
      </c>
      <c r="J58" s="24">
        <f>ROUND(100 * 'Berechnungen Grundflaeche'!J55,0)</f>
        <v>21</v>
      </c>
      <c r="K58" s="24">
        <f>ROUND(100 * 'Berechnungen Grundflaeche'!K55,0)</f>
        <v>8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146.80000000000001</v>
      </c>
      <c r="D59" s="26">
        <f>ROUND('Berechnungen Vorrat'!D53, 1)</f>
        <v>147.4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54.5</v>
      </c>
      <c r="J59" s="26">
        <f>ROUND('Berechnungen Vorrat'!J53, 1)</f>
        <v>108</v>
      </c>
      <c r="K59" s="26">
        <f>ROUND('Berechnungen Vorrat'!K53, 1)</f>
        <v>38.700000000000003</v>
      </c>
      <c r="L59" s="26">
        <f>ROUND('Berechnungen Vorrat'!L53, 1)</f>
        <v>0.2</v>
      </c>
      <c r="M59" s="26">
        <f>ROUND('Berechnungen Vorrat'!M53, 1)</f>
        <v>0.1</v>
      </c>
      <c r="N59" s="26">
        <f>ROUND('Berechnungen Vorrat'!N53, 1)</f>
        <v>0</v>
      </c>
      <c r="O59" s="26">
        <f>ROUND('Berechnungen Vorrat'!O53, 1)</f>
        <v>3.3</v>
      </c>
      <c r="P59" s="26">
        <f>ROUND('Berechnungen Vorrat'!P53, 1)</f>
        <v>6.8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3.2</v>
      </c>
      <c r="T59" s="27">
        <f>ROUND('Berechnungen Vorrat'!T53, 0)</f>
        <v>509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95.9</v>
      </c>
      <c r="D60" s="26">
        <f>ROUND('Berechnungen Vorrat'!D54, 1)</f>
        <v>96.3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35.6</v>
      </c>
      <c r="J60" s="26">
        <f>ROUND('Berechnungen Vorrat'!J54, 1)</f>
        <v>70.599999999999994</v>
      </c>
      <c r="K60" s="26">
        <f>ROUND('Berechnungen Vorrat'!K54, 1)</f>
        <v>25.3</v>
      </c>
      <c r="L60" s="26">
        <f>ROUND('Berechnungen Vorrat'!L54, 1)</f>
        <v>0.1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2.2000000000000002</v>
      </c>
      <c r="P60" s="26">
        <f>ROUND('Berechnungen Vorrat'!P54, 1)</f>
        <v>4.4000000000000004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2.1</v>
      </c>
      <c r="T60" s="27">
        <f>ROUND('Berechnungen Vorrat'!T54, 0)</f>
        <v>333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29</v>
      </c>
      <c r="D61" s="24">
        <f>ROUND(100 * 'Berechnungen Vorrat'!D55, 0)</f>
        <v>29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11</v>
      </c>
      <c r="J61" s="24">
        <f>ROUND(100 * 'Berechnungen Vorrat'!J55, 0)</f>
        <v>21</v>
      </c>
      <c r="K61" s="24">
        <f>ROUND(100 * 'Berechnungen Vorrat'!K55, 0)</f>
        <v>8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1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0.65359477124183007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6.5359477124183005</v>
      </c>
      <c r="D10" s="8">
        <f>Kluppierungsprotokoll!D10/$B$6</f>
        <v>12.418300653594772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9.8039215686274517</v>
      </c>
      <c r="J10" s="8">
        <f>Kluppierungsprotokoll!J10/$B$6</f>
        <v>2.6143790849673203</v>
      </c>
      <c r="K10" s="8">
        <f>Kluppierungsprotokoll!K10/$B$6</f>
        <v>1.3071895424836601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0.65359477124183007</v>
      </c>
      <c r="P10" s="8">
        <f>Kluppierungsprotokoll!P10/$B$6</f>
        <v>0.65359477124183007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3.9215686274509802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17.647058823529413</v>
      </c>
      <c r="D11" s="8">
        <f>Kluppierungsprotokoll!D11/$B$6</f>
        <v>15.686274509803921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8.4967320261437909</v>
      </c>
      <c r="J11" s="8">
        <f>Kluppierungsprotokoll!J11/$B$6</f>
        <v>7.1895424836601309</v>
      </c>
      <c r="K11" s="8">
        <f>Kluppierungsprotokoll!K11/$B$6</f>
        <v>2.6143790849673203</v>
      </c>
      <c r="L11" s="8">
        <f>Kluppierungsprotokoll!L11/$B$6</f>
        <v>0.65359477124183007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0.65359477124183007</v>
      </c>
      <c r="P11" s="8">
        <f>Kluppierungsprotokoll!P11/$B$6</f>
        <v>0.65359477124183007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2.6143790849673203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9.8039215686274517</v>
      </c>
      <c r="D12" s="8">
        <f>Kluppierungsprotokoll!D12/$B$6</f>
        <v>8.4967320261437909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7.8431372549019605</v>
      </c>
      <c r="J12" s="8">
        <f>Kluppierungsprotokoll!J12/$B$6</f>
        <v>11.111111111111111</v>
      </c>
      <c r="K12" s="8">
        <f>Kluppierungsprotokoll!K12/$B$6</f>
        <v>3.9215686274509802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0.65359477124183007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1.3071895424836601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11.111111111111111</v>
      </c>
      <c r="D13" s="8">
        <f>Kluppierungsprotokoll!D13/$B$6</f>
        <v>13.725490196078431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4.5751633986928102</v>
      </c>
      <c r="J13" s="8">
        <f>Kluppierungsprotokoll!J13/$B$6</f>
        <v>18.300653594771241</v>
      </c>
      <c r="K13" s="8">
        <f>Kluppierungsprotokoll!K13/$B$6</f>
        <v>7.8431372549019605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0.65359477124183007</v>
      </c>
      <c r="P13" s="8">
        <f>Kluppierungsprotokoll!P13/$B$6</f>
        <v>1.3071895424836601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0.65359477124183007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13.725490196078431</v>
      </c>
      <c r="D14" s="8">
        <f>Kluppierungsprotokoll!D14/$B$6</f>
        <v>7.1895424836601309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3.2679738562091503</v>
      </c>
      <c r="J14" s="8">
        <f>Kluppierungsprotokoll!J14/$B$6</f>
        <v>11.111111111111111</v>
      </c>
      <c r="K14" s="8">
        <f>Kluppierungsprotokoll!K14/$B$6</f>
        <v>3.2679738562091503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0.65359477124183007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0.65359477124183007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10.457516339869281</v>
      </c>
      <c r="D15" s="8">
        <f>Kluppierungsprotokoll!D15/$B$6</f>
        <v>11.76470588235294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5.2287581699346406</v>
      </c>
      <c r="J15" s="8">
        <f>Kluppierungsprotokoll!J15/$B$6</f>
        <v>10.457516339869281</v>
      </c>
      <c r="K15" s="8">
        <f>Kluppierungsprotokoll!K15/$B$6</f>
        <v>5.8823529411764701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1.3071895424836601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15.686274509803921</v>
      </c>
      <c r="D16" s="8">
        <f>Kluppierungsprotokoll!D16/$B$6</f>
        <v>3.2679738562091503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4.5751633986928102</v>
      </c>
      <c r="J16" s="8">
        <f>Kluppierungsprotokoll!J16/$B$6</f>
        <v>9.1503267973856204</v>
      </c>
      <c r="K16" s="8">
        <f>Kluppierungsprotokoll!K16/$B$6</f>
        <v>3.9215686274509802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9.8039215686274517</v>
      </c>
      <c r="D17" s="8">
        <f>Kluppierungsprotokoll!D17/$B$6</f>
        <v>8.4967320261437909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3.9215686274509802</v>
      </c>
      <c r="J17" s="8">
        <f>Kluppierungsprotokoll!J17/$B$6</f>
        <v>5.2287581699346406</v>
      </c>
      <c r="K17" s="8">
        <f>Kluppierungsprotokoll!K17/$B$6</f>
        <v>3.2679738562091503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8.4967320261437909</v>
      </c>
      <c r="D18" s="8">
        <f>Kluppierungsprotokoll!D18/$B$6</f>
        <v>9.1503267973856204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3.9215686274509802</v>
      </c>
      <c r="J18" s="8">
        <f>Kluppierungsprotokoll!J18/$B$6</f>
        <v>3.2679738562091503</v>
      </c>
      <c r="K18" s="8">
        <f>Kluppierungsprotokoll!K18/$B$6</f>
        <v>1.3071895424836601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0.65359477124183007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5.2287581699346406</v>
      </c>
      <c r="D19" s="8">
        <f>Kluppierungsprotokoll!D19/$B$6</f>
        <v>7.8431372549019605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1.3071895424836601</v>
      </c>
      <c r="J19" s="8">
        <f>Kluppierungsprotokoll!J19/$B$6</f>
        <v>3.2679738562091503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0.65359477124183007</v>
      </c>
      <c r="D20" s="8">
        <f>Kluppierungsprotokoll!D20/$B$6</f>
        <v>3.2679738562091503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1.9607843137254901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0.65359477124183007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0.65359477124183007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0.65359477124183007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0.65359477124183007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0.65359477124183007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0.65359477124183007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7.8539816339744835E-3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0.15393804002589989</v>
      </c>
      <c r="D10" s="8">
        <f>Kluppierungsprotokoll!D10*($A10/200)^2*PI()</f>
        <v>0.29248227604920979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0.23090706003884984</v>
      </c>
      <c r="J10" s="8">
        <f>Kluppierungsprotokoll!J10*($A10/200)^2*PI()</f>
        <v>6.1575216010359951E-2</v>
      </c>
      <c r="K10" s="8">
        <f>Kluppierungsprotokoll!K10*($A10/200)^2*PI()</f>
        <v>3.0787608005179976E-2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1.5393804002589988E-2</v>
      </c>
      <c r="P10" s="8">
        <f>Kluppierungsprotokoll!P10*($A10/200)^2*PI()</f>
        <v>1.5393804002589988E-2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9.2362824015539927E-2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0.68706631334008772</v>
      </c>
      <c r="D11" s="8">
        <f>Kluppierungsprotokoll!D11*($A11/200)^2*PI()</f>
        <v>0.61072561185785579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0.33080970642300517</v>
      </c>
      <c r="J11" s="8">
        <f>Kluppierungsprotokoll!J11*($A11/200)^2*PI()</f>
        <v>0.27991590543485056</v>
      </c>
      <c r="K11" s="8">
        <f>Kluppierungsprotokoll!K11*($A11/200)^2*PI()</f>
        <v>0.10178760197630929</v>
      </c>
      <c r="L11" s="8">
        <f>Kluppierungsprotokoll!L11*($A11/200)^2*PI()</f>
        <v>2.5446900494077322E-2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2.5446900494077322E-2</v>
      </c>
      <c r="P11" s="8">
        <f>Kluppierungsprotokoll!P11*($A11/200)^2*PI()</f>
        <v>2.5446900494077322E-2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0.10178760197630929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0.5701990666265474</v>
      </c>
      <c r="D12" s="8">
        <f>Kluppierungsprotokoll!D12*($A12/200)^2*PI()</f>
        <v>0.49417252440967446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0.45615925330123797</v>
      </c>
      <c r="J12" s="8">
        <f>Kluppierungsprotokoll!J12*($A12/200)^2*PI()</f>
        <v>0.6462256088434204</v>
      </c>
      <c r="K12" s="8">
        <f>Kluppierungsprotokoll!K12*($A12/200)^2*PI()</f>
        <v>0.22807962665061898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3.8013271108436497E-2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7.6026542216872994E-2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0.90257956937634776</v>
      </c>
      <c r="D13" s="8">
        <f>Kluppierungsprotokoll!D13*($A13/200)^2*PI()</f>
        <v>1.1149512327590176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0.3716504109196726</v>
      </c>
      <c r="J13" s="8">
        <f>Kluppierungsprotokoll!J13*($A13/200)^2*PI()</f>
        <v>1.4866016436786904</v>
      </c>
      <c r="K13" s="8">
        <f>Kluppierungsprotokoll!K13*($A13/200)^2*PI()</f>
        <v>0.63711499014801021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5.3092915845667513E-2</v>
      </c>
      <c r="P13" s="8">
        <f>Kluppierungsprotokoll!P13*($A13/200)^2*PI()</f>
        <v>0.10618583169133503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1.4844025288211771</v>
      </c>
      <c r="D14" s="8">
        <f>Kluppierungsprotokoll!D14*($A14/200)^2*PI()</f>
        <v>0.77754418176347384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0.35342917352885167</v>
      </c>
      <c r="J14" s="8">
        <f>Kluppierungsprotokoll!J14*($A14/200)^2*PI()</f>
        <v>1.201659189998096</v>
      </c>
      <c r="K14" s="8">
        <f>Kluppierungsprotokoll!K14*($A14/200)^2*PI()</f>
        <v>0.35342917352885167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7.0685834705770348E-2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7.0685834705770348E-2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1.4526724430199207</v>
      </c>
      <c r="D15" s="8">
        <f>Kluppierungsprotokoll!D15*($A15/200)^2*PI()</f>
        <v>1.6342564983974106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0.72633622150996036</v>
      </c>
      <c r="J15" s="8">
        <f>Kluppierungsprotokoll!J15*($A15/200)^2*PI()</f>
        <v>1.4526724430199207</v>
      </c>
      <c r="K15" s="8">
        <f>Kluppierungsprotokoll!K15*($A15/200)^2*PI()</f>
        <v>0.8171282491987053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0.18158405537749009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2.721875875070197</v>
      </c>
      <c r="D16" s="8">
        <f>Kluppierungsprotokoll!D16*($A16/200)^2*PI()</f>
        <v>0.56705747397295769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0.7938804635621407</v>
      </c>
      <c r="J16" s="8">
        <f>Kluppierungsprotokoll!J16*($A16/200)^2*PI()</f>
        <v>1.5877609271242814</v>
      </c>
      <c r="K16" s="8">
        <f>Kluppierungsprotokoll!K16*($A16/200)^2*PI()</f>
        <v>0.68046896876754925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2.0781635403496477</v>
      </c>
      <c r="D17" s="8">
        <f>Kluppierungsprotokoll!D17*($A17/200)^2*PI()</f>
        <v>1.8010750683030281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0.83126541613985905</v>
      </c>
      <c r="J17" s="8">
        <f>Kluppierungsprotokoll!J17*($A17/200)^2*PI()</f>
        <v>1.108353888186479</v>
      </c>
      <c r="K17" s="8">
        <f>Kluppierungsprotokoll!K17*($A17/200)^2*PI()</f>
        <v>0.69272118011654926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2.1604732678737006</v>
      </c>
      <c r="D18" s="8">
        <f>Kluppierungsprotokoll!D18*($A18/200)^2*PI()</f>
        <v>2.3266635192486009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0.9971415082494004</v>
      </c>
      <c r="J18" s="8">
        <f>Kluppierungsprotokoll!J18*($A18/200)^2*PI()</f>
        <v>0.83095125687450033</v>
      </c>
      <c r="K18" s="8">
        <f>Kluppierungsprotokoll!K18*($A18/200)^2*PI()</f>
        <v>0.33238050274980013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0.16619025137490007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1.5707963267948966</v>
      </c>
      <c r="D19" s="8">
        <f>Kluppierungsprotokoll!D19*($A19/200)^2*PI()</f>
        <v>2.3561944901923448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0.39269908169872414</v>
      </c>
      <c r="J19" s="8">
        <f>Kluppierungsprotokoll!J19*($A19/200)^2*PI()</f>
        <v>0.98174770424681035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0.22902210444669593</v>
      </c>
      <c r="D20" s="8">
        <f>Kluppierungsprotokoll!D20*($A20/200)^2*PI()</f>
        <v>1.1451105222334796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0.68706631334008772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0.30190705400997914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0.30190705400997914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0.30190705400997914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14.313096129755095</v>
      </c>
      <c r="D53">
        <f t="shared" ref="D53:S53" si="0">SUM(D9:D51)</f>
        <v>14.199370475695147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5.484278295371702</v>
      </c>
      <c r="J53">
        <f t="shared" si="0"/>
        <v>10.626437150767476</v>
      </c>
      <c r="K53">
        <f t="shared" si="0"/>
        <v>3.8738979011415742</v>
      </c>
      <c r="L53">
        <f t="shared" si="0"/>
        <v>2.5446900494077322E-2</v>
      </c>
      <c r="M53">
        <f t="shared" si="0"/>
        <v>7.8539816339744835E-3</v>
      </c>
      <c r="N53">
        <f t="shared" si="0"/>
        <v>0</v>
      </c>
      <c r="O53">
        <f t="shared" si="0"/>
        <v>0.33080970642300522</v>
      </c>
      <c r="P53">
        <f t="shared" si="0"/>
        <v>0.66853091668390796</v>
      </c>
      <c r="Q53">
        <f t="shared" si="0"/>
        <v>0</v>
      </c>
      <c r="R53">
        <f t="shared" si="0"/>
        <v>0</v>
      </c>
      <c r="S53">
        <f t="shared" si="0"/>
        <v>0.39395571876016006</v>
      </c>
      <c r="T53">
        <f>SUM(C53:S53)</f>
        <v>49.923677176726116</v>
      </c>
    </row>
    <row r="54" spans="1:20" x14ac:dyDescent="0.25">
      <c r="A54" t="s">
        <v>24</v>
      </c>
      <c r="B54" t="s">
        <v>26</v>
      </c>
      <c r="C54">
        <f>C53/$B$6</f>
        <v>9.3549647906896052</v>
      </c>
      <c r="D54">
        <f t="shared" ref="D54:S54" si="1">D53/$B$6</f>
        <v>9.2806342978399652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3.5844956178900014</v>
      </c>
      <c r="J54">
        <f t="shared" si="1"/>
        <v>6.9453837586715528</v>
      </c>
      <c r="K54">
        <f t="shared" si="1"/>
        <v>2.5319594125108327</v>
      </c>
      <c r="L54">
        <f t="shared" si="1"/>
        <v>1.6631961107240079E-2</v>
      </c>
      <c r="M54">
        <f t="shared" si="1"/>
        <v>5.1333213293950873E-3</v>
      </c>
      <c r="N54">
        <f t="shared" si="1"/>
        <v>0</v>
      </c>
      <c r="O54">
        <f t="shared" si="1"/>
        <v>0.21621549439412105</v>
      </c>
      <c r="P54">
        <f t="shared" si="1"/>
        <v>0.43694831155810976</v>
      </c>
      <c r="Q54">
        <f t="shared" si="1"/>
        <v>0</v>
      </c>
      <c r="R54">
        <f t="shared" si="1"/>
        <v>0</v>
      </c>
      <c r="S54">
        <f t="shared" si="1"/>
        <v>0.25748739788245756</v>
      </c>
      <c r="T54">
        <f>SUM(C54:S54)</f>
        <v>32.629854363873285</v>
      </c>
    </row>
    <row r="55" spans="1:20" x14ac:dyDescent="0.25">
      <c r="A55" t="s">
        <v>24</v>
      </c>
      <c r="B55" t="s">
        <v>31</v>
      </c>
      <c r="C55">
        <f>C54/$T54</f>
        <v>0.28669955698751504</v>
      </c>
      <c r="D55">
        <f t="shared" ref="D55:S55" si="2">D54/$T54</f>
        <v>0.28442156665324203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0.10985325211437776</v>
      </c>
      <c r="J55">
        <f t="shared" si="2"/>
        <v>0.2128536548530004</v>
      </c>
      <c r="K55">
        <f t="shared" si="2"/>
        <v>7.7596405557792986E-2</v>
      </c>
      <c r="L55">
        <f t="shared" si="2"/>
        <v>5.0971606927104291E-4</v>
      </c>
      <c r="M55">
        <f t="shared" si="2"/>
        <v>1.5731977446637133E-4</v>
      </c>
      <c r="N55">
        <f t="shared" si="2"/>
        <v>0</v>
      </c>
      <c r="O55">
        <f t="shared" si="2"/>
        <v>6.6263089005235594E-3</v>
      </c>
      <c r="P55">
        <f t="shared" si="2"/>
        <v>1.3391059202577524E-2</v>
      </c>
      <c r="Q55">
        <f t="shared" si="2"/>
        <v>0</v>
      </c>
      <c r="R55">
        <f t="shared" si="2"/>
        <v>0</v>
      </c>
      <c r="S55">
        <f t="shared" si="2"/>
        <v>7.8911598872331845E-3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0.05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1</v>
      </c>
      <c r="D10" s="8">
        <f>Kluppierungsprotokoll!D10*$B10</f>
        <v>1.9000000000000001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1.5</v>
      </c>
      <c r="J10" s="8">
        <f>Kluppierungsprotokoll!J10*$B10</f>
        <v>0.4</v>
      </c>
      <c r="K10" s="8">
        <f>Kluppierungsprotokoll!K10*$B10</f>
        <v>0.2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0.1</v>
      </c>
      <c r="P10" s="8">
        <f>Kluppierungsprotokoll!P10*$B10</f>
        <v>0.1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0.60000000000000009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5.4</v>
      </c>
      <c r="D11" s="8">
        <f>Kluppierungsprotokoll!D11*$B11</f>
        <v>4.8000000000000007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2.6</v>
      </c>
      <c r="J11" s="8">
        <f>Kluppierungsprotokoll!J11*$B11</f>
        <v>2.2000000000000002</v>
      </c>
      <c r="K11" s="8">
        <f>Kluppierungsprotokoll!K11*$B11</f>
        <v>0.8</v>
      </c>
      <c r="L11" s="8">
        <f>Kluppierungsprotokoll!L11*$B11</f>
        <v>0.2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0.2</v>
      </c>
      <c r="P11" s="8">
        <f>Kluppierungsprotokoll!P11*$B11</f>
        <v>0.2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0.8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4.5</v>
      </c>
      <c r="D12" s="8">
        <f>Kluppierungsprotokoll!D12*$B12</f>
        <v>3.9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3.5999999999999996</v>
      </c>
      <c r="J12" s="8">
        <f>Kluppierungsprotokoll!J12*$B12</f>
        <v>5.0999999999999996</v>
      </c>
      <c r="K12" s="8">
        <f>Kluppierungsprotokoll!K12*$B12</f>
        <v>1.7999999999999998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0.3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0.6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8.5</v>
      </c>
      <c r="D13" s="8">
        <f>Kluppierungsprotokoll!D13*$B13</f>
        <v>10.5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3.5</v>
      </c>
      <c r="J13" s="8">
        <f>Kluppierungsprotokoll!J13*$B13</f>
        <v>14</v>
      </c>
      <c r="K13" s="8">
        <f>Kluppierungsprotokoll!K13*$B13</f>
        <v>6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0.5</v>
      </c>
      <c r="P13" s="8">
        <f>Kluppierungsprotokoll!P13*$B13</f>
        <v>1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14.7</v>
      </c>
      <c r="D14" s="8">
        <f>Kluppierungsprotokoll!D14*$B14</f>
        <v>7.6999999999999993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3.5</v>
      </c>
      <c r="J14" s="8">
        <f>Kluppierungsprotokoll!J14*$B14</f>
        <v>11.899999999999999</v>
      </c>
      <c r="K14" s="8">
        <f>Kluppierungsprotokoll!K14*$B14</f>
        <v>3.5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0.7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0.7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14.4</v>
      </c>
      <c r="D15" s="8">
        <f>Kluppierungsprotokoll!D15*$B15</f>
        <v>16.2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7.2</v>
      </c>
      <c r="J15" s="8">
        <f>Kluppierungsprotokoll!J15*$B15</f>
        <v>14.4</v>
      </c>
      <c r="K15" s="8">
        <f>Kluppierungsprotokoll!K15*$B15</f>
        <v>8.1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1.8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28.799999999999997</v>
      </c>
      <c r="D16" s="8">
        <f>Kluppierungsprotokoll!D16*$B16</f>
        <v>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8.4</v>
      </c>
      <c r="J16" s="8">
        <f>Kluppierungsprotokoll!J16*$B16</f>
        <v>16.8</v>
      </c>
      <c r="K16" s="8">
        <f>Kluppierungsprotokoll!K16*$B16</f>
        <v>7.1999999999999993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22.5</v>
      </c>
      <c r="D17" s="8">
        <f>Kluppierungsprotokoll!D17*$B17</f>
        <v>19.5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9</v>
      </c>
      <c r="J17" s="8">
        <f>Kluppierungsprotokoll!J17*$B17</f>
        <v>12</v>
      </c>
      <c r="K17" s="8">
        <f>Kluppierungsprotokoll!K17*$B17</f>
        <v>7.5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23.400000000000002</v>
      </c>
      <c r="D18" s="8">
        <f>Kluppierungsprotokoll!D18*$B18</f>
        <v>25.2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9</v>
      </c>
      <c r="K18" s="8">
        <f>Kluppierungsprotokoll!K18*$B18</f>
        <v>3.6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1.8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17.600000000000001</v>
      </c>
      <c r="D19" s="8">
        <f>Kluppierungsprotokoll!D19*$B19</f>
        <v>26.400000000000002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4.4000000000000004</v>
      </c>
      <c r="J19" s="8">
        <f>Kluppierungsprotokoll!J19*$B19</f>
        <v>11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2.6</v>
      </c>
      <c r="D20" s="8">
        <f>Kluppierungsprotokoll!D20*$B20</f>
        <v>13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7.8000000000000007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3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3.4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3.4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3.4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146.79999999999998</v>
      </c>
      <c r="D53">
        <f t="shared" ref="D53:S53" si="0">SUM(D9:D51)</f>
        <v>147.40000000000003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54.499999999999993</v>
      </c>
      <c r="J53">
        <f t="shared" si="0"/>
        <v>108</v>
      </c>
      <c r="K53">
        <f t="shared" si="0"/>
        <v>38.699999999999996</v>
      </c>
      <c r="L53">
        <f t="shared" si="0"/>
        <v>0.2</v>
      </c>
      <c r="M53">
        <f t="shared" si="0"/>
        <v>0.05</v>
      </c>
      <c r="N53">
        <f t="shared" si="0"/>
        <v>0</v>
      </c>
      <c r="O53">
        <f t="shared" si="0"/>
        <v>3.3</v>
      </c>
      <c r="P53">
        <f t="shared" si="0"/>
        <v>6.8000000000000007</v>
      </c>
      <c r="Q53">
        <f t="shared" si="0"/>
        <v>0</v>
      </c>
      <c r="R53">
        <f t="shared" si="0"/>
        <v>0</v>
      </c>
      <c r="S53">
        <f t="shared" si="0"/>
        <v>3.2</v>
      </c>
      <c r="T53">
        <f>SUM(C53:S53)</f>
        <v>508.95000000000005</v>
      </c>
    </row>
    <row r="54" spans="1:20" x14ac:dyDescent="0.25">
      <c r="A54" t="s">
        <v>25</v>
      </c>
      <c r="B54" t="s">
        <v>26</v>
      </c>
      <c r="C54">
        <f>C53/$B$6</f>
        <v>95.94771241830064</v>
      </c>
      <c r="D54">
        <f t="shared" ref="D54:S54" si="1">D53/$B$6</f>
        <v>96.339869281045779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35.620915032679733</v>
      </c>
      <c r="J54">
        <f t="shared" si="1"/>
        <v>70.588235294117652</v>
      </c>
      <c r="K54">
        <f t="shared" si="1"/>
        <v>25.294117647058819</v>
      </c>
      <c r="L54">
        <f t="shared" si="1"/>
        <v>0.13071895424836602</v>
      </c>
      <c r="M54">
        <f t="shared" si="1"/>
        <v>3.2679738562091505E-2</v>
      </c>
      <c r="N54">
        <f t="shared" si="1"/>
        <v>0</v>
      </c>
      <c r="O54">
        <f t="shared" si="1"/>
        <v>2.1568627450980391</v>
      </c>
      <c r="P54">
        <f t="shared" si="1"/>
        <v>4.4444444444444446</v>
      </c>
      <c r="Q54">
        <f t="shared" si="1"/>
        <v>0</v>
      </c>
      <c r="R54">
        <f t="shared" si="1"/>
        <v>0</v>
      </c>
      <c r="S54">
        <f t="shared" si="1"/>
        <v>2.0915032679738563</v>
      </c>
      <c r="T54">
        <f>SUM(C54:S54)</f>
        <v>332.64705882352951</v>
      </c>
    </row>
    <row r="55" spans="1:20" x14ac:dyDescent="0.25">
      <c r="A55" t="s">
        <v>25</v>
      </c>
      <c r="B55" t="s">
        <v>31</v>
      </c>
      <c r="C55">
        <f>C54/$T54</f>
        <v>0.28843697809215041</v>
      </c>
      <c r="D55">
        <f t="shared" ref="D55:S55" si="2">D54/$T54</f>
        <v>0.28961587582277237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0.10708321053148634</v>
      </c>
      <c r="J55">
        <f t="shared" si="2"/>
        <v>0.21220159151193629</v>
      </c>
      <c r="K55">
        <f t="shared" si="2"/>
        <v>7.6038903625110482E-2</v>
      </c>
      <c r="L55">
        <f t="shared" si="2"/>
        <v>3.9296591020728943E-4</v>
      </c>
      <c r="M55">
        <f t="shared" si="2"/>
        <v>9.8241477551822356E-5</v>
      </c>
      <c r="N55">
        <f t="shared" si="2"/>
        <v>0</v>
      </c>
      <c r="O55">
        <f t="shared" si="2"/>
        <v>6.483937518420275E-3</v>
      </c>
      <c r="P55">
        <f t="shared" si="2"/>
        <v>1.336084094704784E-2</v>
      </c>
      <c r="Q55">
        <f t="shared" si="2"/>
        <v>0</v>
      </c>
      <c r="R55">
        <f t="shared" si="2"/>
        <v>0</v>
      </c>
      <c r="S55">
        <f t="shared" si="2"/>
        <v>6.2874545633166308E-3</v>
      </c>
      <c r="T55">
        <f>SUM(C55:S55)</f>
        <v>0.99999999999999956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2026-02-03T13:50:11Z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2026-02-03T13:49:46Z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876c6d4d-f348-42c3-b01e-2d8523fac46e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