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08_WA_Flums_Stögg_2022\01_WF-Einrichtung\"/>
    </mc:Choice>
  </mc:AlternateContent>
  <xr:revisionPtr revIDLastSave="0" documentId="13_ncr:1_{BE856218-6908-4996-ABC3-A027630D9925}" xr6:coauthVersionLast="47" xr6:coauthVersionMax="47" xr10:uidLastSave="{00000000-0000-0000-0000-000000000000}"/>
  <bookViews>
    <workbookView xWindow="-12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<sst xmlns="http://schemas.openxmlformats.org/spreadsheetml/2006/main" count="154" uniqueCount="51">
  <si>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</si>
  <si>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</si>
  <si>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</si>
  <si>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</si>
  <si>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</si>
  <si>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</si>
  <si>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</si>
  <si>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</si>
  <si>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</si>
  <si>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</si>
  <si>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</si>
  <si>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</si>
  <si>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</si>
  <si>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</si>
  <si>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</si>
  <si>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</si>
  <si>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</si>
  <si>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</si>
  <si>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</si>
  <si>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</si>
  <si>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</si>
  <si>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</si>
  <si>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</si>
  <si>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</si>
  <si>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</si>
  <si>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</si>
  <si>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</si>
  <si>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</si>
  <si>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</si>
  <si>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</si>
  <si>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</si>
  <si>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</si>
  <si>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</si>
  <si>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</si>
  <si>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</si>
  <si>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</si>
  <si>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</si>
  <si>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</si>
  <si>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</si>
  <si>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</si>
  <si>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</si>
  <si>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</si>
  <si>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</si>
  <si>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</si>
  <si>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</si>
  <si>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</si>
  <si>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</si>
  <si>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</si>
  <si>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</si>
  <si>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</si>
  <si>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Stögg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</si>
</sst>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topLeftCell="A22" zoomScale="90" zoomScaleNormal="90" workbookViewId="0">
      <selection activeCell="B7" sqref="B7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39965</v>
      </c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0.55840000000000001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>
        <v>24</v>
      </c>
      <c r="D10" s="8"/>
      <c r="E10" s="8"/>
      <c r="F10" s="8"/>
      <c r="G10" s="8"/>
      <c r="H10" s="8"/>
      <c r="I10" s="8">
        <v>1</v>
      </c>
      <c r="J10" s="8"/>
      <c r="K10" s="8">
        <v>1</v>
      </c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47</v>
      </c>
      <c r="D11" s="8"/>
      <c r="E11" s="8"/>
      <c r="F11" s="8"/>
      <c r="G11" s="8"/>
      <c r="H11" s="8"/>
      <c r="I11" s="8"/>
      <c r="J11" s="8"/>
      <c r="K11" s="8">
        <v>3</v>
      </c>
      <c r="L11" s="8"/>
      <c r="M11" s="8"/>
      <c r="N11" s="8"/>
      <c r="O11" s="8"/>
      <c r="P11" s="8"/>
      <c r="Q11" s="8"/>
      <c r="R11" s="8"/>
      <c r="S11" s="8">
        <v>2</v>
      </c>
    </row>
    <row r="12" spans="1:19" x14ac:dyDescent="0.25">
      <c r="A12" s="8">
        <v>22</v>
      </c>
      <c r="B12" s="8">
        <v>0.3</v>
      </c>
      <c r="C12" s="8">
        <v>45</v>
      </c>
      <c r="D12" s="8"/>
      <c r="E12" s="8"/>
      <c r="F12" s="8"/>
      <c r="G12" s="8"/>
      <c r="H12" s="8"/>
      <c r="I12" s="8"/>
      <c r="J12" s="8"/>
      <c r="K12" s="8">
        <v>1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>
        <v>40</v>
      </c>
      <c r="D13" s="8"/>
      <c r="E13" s="8"/>
      <c r="F13" s="8"/>
      <c r="G13" s="8"/>
      <c r="H13" s="8"/>
      <c r="I13" s="8"/>
      <c r="J13" s="8"/>
      <c r="K13" s="8">
        <v>3</v>
      </c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25">
      <c r="A14" s="8">
        <v>30</v>
      </c>
      <c r="B14" s="8">
        <v>0.7</v>
      </c>
      <c r="C14" s="8">
        <v>40</v>
      </c>
      <c r="D14" s="8"/>
      <c r="E14" s="8"/>
      <c r="F14" s="8"/>
      <c r="G14" s="8"/>
      <c r="H14" s="8"/>
      <c r="I14" s="8"/>
      <c r="J14" s="8"/>
      <c r="K14" s="8">
        <v>1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44</v>
      </c>
      <c r="D15" s="8"/>
      <c r="E15" s="8"/>
      <c r="F15" s="8"/>
      <c r="G15" s="8"/>
      <c r="H15" s="8"/>
      <c r="I15" s="8"/>
      <c r="J15" s="8"/>
      <c r="K15" s="8">
        <v>1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43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25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14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11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4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>
        <v>2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340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</v>
      </c>
      <c r="J54" s="12">
        <f t="shared" si="0"/>
        <v>0</v>
      </c>
      <c r="K54" s="12">
        <f t="shared" si="0"/>
        <v>10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3</v>
      </c>
      <c r="T54" s="13">
        <f>SUM(C54:S54)</f>
        <v>354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608.9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1.8</v>
      </c>
      <c r="J55" s="20">
        <f t="shared" si="3"/>
        <v>0</v>
      </c>
      <c r="K55" s="20">
        <f t="shared" si="3"/>
        <v>17.899999999999999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5.4</v>
      </c>
      <c r="T55" s="21">
        <f>ROUND(SUM(C55:S55),0)</f>
        <v>634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26.8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0.02</v>
      </c>
      <c r="J56" s="22">
        <f>ROUND('Berechnungen Grundflaeche'!J53, 2)</f>
        <v>0</v>
      </c>
      <c r="K56" s="22">
        <f>ROUND('Berechnungen Grundflaeche'!K53, 2)</f>
        <v>0.45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0.1</v>
      </c>
      <c r="T56" s="23">
        <f>ROUND('Berechnungen Grundflaeche'!T53,1)</f>
        <v>27.4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47.99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0.03</v>
      </c>
      <c r="J57" s="22">
        <f>ROUND('Berechnungen Grundflaeche'!J54, 2)</f>
        <v>0</v>
      </c>
      <c r="K57" s="22">
        <f>ROUND('Berechnungen Grundflaeche'!K54, 2)</f>
        <v>0.81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0.19</v>
      </c>
      <c r="T57" s="23">
        <f>ROUND('Berechnungen Grundflaeche'!T54, 1)</f>
        <v>49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98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2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271.2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0.1</v>
      </c>
      <c r="J59" s="26">
        <f>ROUND('Berechnungen Vorrat'!J53, 1)</f>
        <v>0</v>
      </c>
      <c r="K59" s="26">
        <f>ROUND('Berechnungen Vorrat'!K53, 1)</f>
        <v>4.0999999999999996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0.9</v>
      </c>
      <c r="T59" s="27">
        <f>ROUND('Berechnungen Vorrat'!T53, 0)</f>
        <v>276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485.7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0.2</v>
      </c>
      <c r="J60" s="26">
        <f>ROUND('Berechnungen Vorrat'!J54, 1)</f>
        <v>0</v>
      </c>
      <c r="K60" s="26">
        <f>ROUND('Berechnungen Vorrat'!K54, 1)</f>
        <v>7.3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1.6</v>
      </c>
      <c r="T60" s="27">
        <f>ROUND('Berechnungen Vorrat'!T54, 0)</f>
        <v>495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98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1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0.55840000000000001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42.97994269340974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1.7908309455587392</v>
      </c>
      <c r="J10" s="8">
        <f>Kluppierungsprotokoll!J10/$B$6</f>
        <v>0</v>
      </c>
      <c r="K10" s="8">
        <f>Kluppierungsprotokoll!K10/$B$6</f>
        <v>1.7908309455587392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84.169054441260741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5.3724928366762175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3.5816618911174785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80.587392550143264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1.7908309455587392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71.633237822349571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5.3724928366762175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1.7908309455587392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71.633237822349571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1.7908309455587392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78.796561604584525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1.7908309455587392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77.005730659025787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44.770773638968478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25.071633237822351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19.699140401146131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7.1633237822349569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3.5816618911174785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1.7908309455587392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0.55840000000000001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0.36945129606215971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1.5393804002589988E-2</v>
      </c>
      <c r="J10" s="8">
        <f>Kluppierungsprotokoll!J10*($A10/200)^2*PI()</f>
        <v>0</v>
      </c>
      <c r="K10" s="8">
        <f>Kluppierungsprotokoll!K10*($A10/200)^2*PI()</f>
        <v>1.5393804002589988E-2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1.1960043232216342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7.6340701482231973E-2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5.0893800988154644E-2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1.7105971998796423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3.8013271108436497E-2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2.1237166338267004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0.15927874753700255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5.3092915845667513E-2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2.8274333882308134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7.0685834705770348E-2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3.9948492183047817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9.0792027688745044E-2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4.8766942761674361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3.4636059005827464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2.3266635192486009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2.1598449493429825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0.91608841778678374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0.52841588433380315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0.30190705400997914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26.795272060998069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1.5393804002589988E-2</v>
      </c>
      <c r="J53">
        <f t="shared" si="0"/>
        <v>0</v>
      </c>
      <c r="K53">
        <f t="shared" si="0"/>
        <v>0.45050438652477637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0.10398671683382216</v>
      </c>
      <c r="T53">
        <f>SUM(C53:S53)</f>
        <v>27.365156968359258</v>
      </c>
    </row>
    <row r="54" spans="1:20" x14ac:dyDescent="0.25">
      <c r="A54" t="s">
        <v>24</v>
      </c>
      <c r="B54" t="s">
        <v>26</v>
      </c>
      <c r="C54">
        <f>C53/$B$6</f>
        <v>47.985802401500841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2.7567700577704132E-2</v>
      </c>
      <c r="J54">
        <f t="shared" si="1"/>
        <v>0</v>
      </c>
      <c r="K54">
        <f t="shared" si="1"/>
        <v>0.80677719649852497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0.18622263043306259</v>
      </c>
      <c r="T54">
        <f>SUM(C54:S54)</f>
        <v>49.006369929010134</v>
      </c>
    </row>
    <row r="55" spans="1:20" x14ac:dyDescent="0.25">
      <c r="A55" t="s">
        <v>24</v>
      </c>
      <c r="B55" t="s">
        <v>31</v>
      </c>
      <c r="C55">
        <f>C54/$T54</f>
        <v>0.97917479852134182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5.6253300576309317E-4</v>
      </c>
      <c r="J55">
        <f t="shared" si="2"/>
        <v>0</v>
      </c>
      <c r="K55">
        <f t="shared" si="2"/>
        <v>1.6462700617638278E-2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3.7999678552568124E-3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0.55840000000000001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2.4000000000000004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0.1</v>
      </c>
      <c r="J10" s="8">
        <f>Kluppierungsprotokoll!J10*$B10</f>
        <v>0</v>
      </c>
      <c r="K10" s="8">
        <f>Kluppierungsprotokoll!K10*$B10</f>
        <v>0.1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9.4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0.60000000000000009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0.4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13.5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0.3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20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1.5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0.5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28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0.7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39.6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0.9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51.6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37.5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25.2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24.200000000000003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10.4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6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3.4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271.19999999999993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0.1</v>
      </c>
      <c r="J53">
        <f t="shared" si="0"/>
        <v>0</v>
      </c>
      <c r="K53">
        <f t="shared" si="0"/>
        <v>4.1000000000000005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0.9</v>
      </c>
      <c r="T53">
        <f>SUM(C53:S53)</f>
        <v>276.29999999999995</v>
      </c>
    </row>
    <row r="54" spans="1:20" x14ac:dyDescent="0.25">
      <c r="A54" t="s">
        <v>25</v>
      </c>
      <c r="B54" t="s">
        <v>26</v>
      </c>
      <c r="C54">
        <f>C53/$B$6</f>
        <v>485.67335243552998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0.17908309455587393</v>
      </c>
      <c r="J54">
        <f t="shared" si="1"/>
        <v>0</v>
      </c>
      <c r="K54">
        <f t="shared" si="1"/>
        <v>7.3424068767908315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1.6117478510028653</v>
      </c>
      <c r="T54">
        <f>SUM(C54:S54)</f>
        <v>494.80659025787958</v>
      </c>
    </row>
    <row r="55" spans="1:20" x14ac:dyDescent="0.25">
      <c r="A55" t="s">
        <v>25</v>
      </c>
      <c r="B55" t="s">
        <v>31</v>
      </c>
      <c r="C55">
        <f>C54/$T54</f>
        <v>0.98154180238870792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3.6192544335866817E-4</v>
      </c>
      <c r="J55">
        <f t="shared" si="2"/>
        <v>0</v>
      </c>
      <c r="K55">
        <f t="shared" si="2"/>
        <v>1.4838943177705396E-2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3.2573289902280136E-3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2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2026-02-02T08:41:48Z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2026-02-02T08:37:55Z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67bed448-b100-4d97-b1a9-2ed222327c1b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