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axisgruppe_WA\28_WF_Mels_2026_Schwarzenbergegg\01_WF-Einrichtung\"/>
    </mc:Choice>
  </mc:AlternateContent>
  <xr:revisionPtr revIDLastSave="0" documentId="8_{C8B67BDD-C905-4096-9931-EAA339651AB6}" xr6:coauthVersionLast="47" xr6:coauthVersionMax="47" xr10:uidLastSave="{00000000-0000-0000-0000-000000000000}"/>
  <bookViews>
    <workbookView xWindow="28680" yWindow="-120" windowWidth="29040" windowHeight="175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<sst xmlns="http://schemas.openxmlformats.org/spreadsheetml/2006/main" count="154" uniqueCount="51">
  <si>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</si>
  <si>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</si>
  <si>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</si>
  <si>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</si>
  <si>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</si>
  <si>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</si>
  <si>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</si>
  <si>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</si>
  <si>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</si>
  <si>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</si>
  <si>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</si>
  <si>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</si>
  <si>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</si>
  <si>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</si>
  <si>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</si>
  <si>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</si>
  <si>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</si>
  <si>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</si>
  <si>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</si>
  <si>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</si>
  <si>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</si>
  <si>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</si>
  <si>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</si>
  <si>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</si>
  <si>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</si>
  <si>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</si>
  <si>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</si>
  <si>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</si>
  <si>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</si>
  <si>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</si>
  <si>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</si>
  <si>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</si>
  <si>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</si>
  <si>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</si>
  <si>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</si>
  <si>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</si>
  <si>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</si>
  <si>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</si>
  <si>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</si>
  <si>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</si>
  <si>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</si>
  <si>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</si>
  <si>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</si>
  <si>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</si>
  <si>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</si>
  <si>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</si>
  <si>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</si>
  <si>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</si>
  <si>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</si>
  <si>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</si>
  <si>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Schwarzbergegg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</si>
</sst>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I21" sqref="I21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2009</v>
      </c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1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0.2</v>
      </c>
      <c r="C11" s="8">
        <v>21</v>
      </c>
      <c r="D11" s="8"/>
      <c r="E11" s="8"/>
      <c r="F11" s="8"/>
      <c r="G11" s="8"/>
      <c r="H11" s="8"/>
      <c r="I11" s="8">
        <v>2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0.3</v>
      </c>
      <c r="C12" s="8">
        <v>38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>
        <v>4</v>
      </c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0.5</v>
      </c>
      <c r="C13" s="8">
        <v>38</v>
      </c>
      <c r="D13" s="8">
        <v>2</v>
      </c>
      <c r="E13" s="8"/>
      <c r="F13" s="8"/>
      <c r="G13" s="8"/>
      <c r="H13" s="8"/>
      <c r="I13" s="8"/>
      <c r="J13" s="8"/>
      <c r="K13" s="8">
        <v>1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0.7</v>
      </c>
      <c r="C14" s="8">
        <v>58</v>
      </c>
      <c r="D14" s="8">
        <v>1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</v>
      </c>
      <c r="C15" s="8">
        <v>40</v>
      </c>
      <c r="D15" s="8">
        <v>1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</v>
      </c>
      <c r="C16" s="8">
        <v>59</v>
      </c>
      <c r="D16" s="8">
        <v>1</v>
      </c>
      <c r="E16" s="8"/>
      <c r="F16" s="8"/>
      <c r="G16" s="8"/>
      <c r="H16" s="8"/>
      <c r="I16" s="8">
        <v>1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</v>
      </c>
      <c r="C17" s="8">
        <v>38</v>
      </c>
      <c r="D17" s="8">
        <v>2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>
        <v>37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>
        <v>23</v>
      </c>
      <c r="D19" s="8">
        <v>1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>
        <v>10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>
        <v>5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367</v>
      </c>
      <c r="D54" s="12">
        <f t="shared" ref="D54:S54" si="0">SUM(D9:D51)</f>
        <v>8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3</v>
      </c>
      <c r="J54" s="12">
        <f t="shared" si="0"/>
        <v>0</v>
      </c>
      <c r="K54" s="12">
        <f t="shared" si="0"/>
        <v>1</v>
      </c>
      <c r="L54" s="12">
        <f t="shared" si="0"/>
        <v>0</v>
      </c>
      <c r="M54" s="12">
        <f t="shared" si="0"/>
        <v>0</v>
      </c>
      <c r="N54" s="12">
        <f t="shared" si="0"/>
        <v>4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383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367</v>
      </c>
      <c r="D55" s="20">
        <f t="shared" ref="D55:S55" si="3">ROUND(D54/$B$6, 1)</f>
        <v>8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3</v>
      </c>
      <c r="J55" s="20">
        <f t="shared" si="3"/>
        <v>0</v>
      </c>
      <c r="K55" s="20">
        <f t="shared" si="3"/>
        <v>1</v>
      </c>
      <c r="L55" s="20">
        <f t="shared" si="3"/>
        <v>0</v>
      </c>
      <c r="M55" s="20">
        <f t="shared" si="3"/>
        <v>0</v>
      </c>
      <c r="N55" s="20">
        <f t="shared" si="3"/>
        <v>4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383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37.96</v>
      </c>
      <c r="D56" s="22">
        <f>ROUND('Berechnungen Grundflaeche'!D53, 2)</f>
        <v>0.85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0.16</v>
      </c>
      <c r="J56" s="22">
        <f>ROUND('Berechnungen Grundflaeche'!J53, 2)</f>
        <v>0</v>
      </c>
      <c r="K56" s="22">
        <f>ROUND('Berechnungen Grundflaeche'!K53, 2)</f>
        <v>0.05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0.15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39.200000000000003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37.96</v>
      </c>
      <c r="D57" s="22">
        <f>ROUND('Berechnungen Grundflaeche'!D54, 2)</f>
        <v>0.85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0.16</v>
      </c>
      <c r="J57" s="22">
        <f>ROUND('Berechnungen Grundflaeche'!J54, 2)</f>
        <v>0</v>
      </c>
      <c r="K57" s="22">
        <f>ROUND('Berechnungen Grundflaeche'!K54, 2)</f>
        <v>0.05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0.15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39.200000000000003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97</v>
      </c>
      <c r="D58" s="24">
        <f>ROUND(100 * 'Berechnungen Grundflaeche'!D55,0)</f>
        <v>2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0</v>
      </c>
      <c r="J58" s="24">
        <f>ROUND(100 * 'Berechnungen Grundflaeche'!J55,0)</f>
        <v>0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397.2</v>
      </c>
      <c r="D59" s="26">
        <f>ROUND('Berechnungen Vorrat'!D53, 1)</f>
        <v>9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1.6</v>
      </c>
      <c r="J59" s="26">
        <f>ROUND('Berechnungen Vorrat'!J53, 1)</f>
        <v>0</v>
      </c>
      <c r="K59" s="26">
        <f>ROUND('Berechnungen Vorrat'!K53, 1)</f>
        <v>0.5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1.2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</v>
      </c>
      <c r="T59" s="27">
        <f>ROUND('Berechnungen Vorrat'!T53, 0)</f>
        <v>410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397.2</v>
      </c>
      <c r="D60" s="26">
        <f>ROUND('Berechnungen Vorrat'!D54, 1)</f>
        <v>9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1.6</v>
      </c>
      <c r="J60" s="26">
        <f>ROUND('Berechnungen Vorrat'!J54, 1)</f>
        <v>0</v>
      </c>
      <c r="K60" s="26">
        <f>ROUND('Berechnungen Vorrat'!K54, 1)</f>
        <v>0.5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1.2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</v>
      </c>
      <c r="T60" s="27">
        <f>ROUND('Berechnungen Vorrat'!T54, 0)</f>
        <v>410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97</v>
      </c>
      <c r="D61" s="24">
        <f>ROUND(100 * 'Berechnungen Vorrat'!D55, 0)</f>
        <v>2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0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21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2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38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4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38</v>
      </c>
      <c r="D13" s="8">
        <f>Kluppierungsprotokoll!D13/$B$6</f>
        <v>2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1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58</v>
      </c>
      <c r="D14" s="8">
        <f>Kluppierungsprotokoll!D14/$B$6</f>
        <v>1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40</v>
      </c>
      <c r="D15" s="8">
        <f>Kluppierungsprotokoll!D15/$B$6</f>
        <v>1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59</v>
      </c>
      <c r="D16" s="8">
        <f>Kluppierungsprotokoll!D16/$B$6</f>
        <v>1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1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38</v>
      </c>
      <c r="D17" s="8">
        <f>Kluppierungsprotokoll!D17/$B$6</f>
        <v>2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37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23</v>
      </c>
      <c r="D19" s="8">
        <f>Kluppierungsprotokoll!D19/$B$6</f>
        <v>1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10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5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0.53438491037562386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5.0893800988154644E-2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1.4445043021205868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0.15205308443374599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2.0175308021353655</v>
      </c>
      <c r="D13" s="8">
        <f>Kluppierungsprotokoll!D13*($A13/200)^2*PI()</f>
        <v>0.10618583169133503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5.3092915845667513E-2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4.0997784129346799</v>
      </c>
      <c r="D14" s="8">
        <f>Kluppierungsprotokoll!D14*($A14/200)^2*PI()</f>
        <v>7.0685834705770348E-2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3.6316811075498014</v>
      </c>
      <c r="D15" s="8">
        <f>Kluppierungsprotokoll!D15*($A15/200)^2*PI()</f>
        <v>9.0792027688745044E-2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6.6912781928809011</v>
      </c>
      <c r="D16" s="8">
        <f>Kluppierungsprotokoll!D16*($A16/200)^2*PI()</f>
        <v>0.11341149479459153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0.11341149479459153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5.2646809688857745</v>
      </c>
      <c r="D17" s="8">
        <f>Kluppierungsprotokoll!D17*($A17/200)^2*PI()</f>
        <v>0.27708847204661974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6.1490393008713022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4.5160394395353274</v>
      </c>
      <c r="D19" s="8">
        <f>Kluppierungsprotokoll!D19*($A19/200)^2*PI()</f>
        <v>0.19634954084936207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2.2902210444669593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1.321039710834508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37.960178192590824</v>
      </c>
      <c r="D53">
        <f t="shared" ref="D53:S53" si="0">SUM(D9:D51)</f>
        <v>0.85451320177642387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0.16430529578274616</v>
      </c>
      <c r="J53">
        <f t="shared" si="0"/>
        <v>0</v>
      </c>
      <c r="K53">
        <f t="shared" si="0"/>
        <v>5.3092915845667513E-2</v>
      </c>
      <c r="L53">
        <f t="shared" si="0"/>
        <v>0</v>
      </c>
      <c r="M53">
        <f t="shared" si="0"/>
        <v>0</v>
      </c>
      <c r="N53">
        <f t="shared" si="0"/>
        <v>0.15205308443374599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39.184142690429404</v>
      </c>
    </row>
    <row r="54" spans="1:20" x14ac:dyDescent="0.25">
      <c r="A54" t="s">
        <v>24</v>
      </c>
      <c r="B54" t="s">
        <v>26</v>
      </c>
      <c r="C54">
        <f>C53/$B$6</f>
        <v>37.960178192590824</v>
      </c>
      <c r="D54">
        <f t="shared" ref="D54:S54" si="1">D53/$B$6</f>
        <v>0.85451320177642387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0.16430529578274616</v>
      </c>
      <c r="J54">
        <f t="shared" si="1"/>
        <v>0</v>
      </c>
      <c r="K54">
        <f t="shared" si="1"/>
        <v>5.3092915845667513E-2</v>
      </c>
      <c r="L54">
        <f t="shared" si="1"/>
        <v>0</v>
      </c>
      <c r="M54">
        <f t="shared" si="1"/>
        <v>0</v>
      </c>
      <c r="N54">
        <f t="shared" si="1"/>
        <v>0.15205308443374599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39.184142690429404</v>
      </c>
    </row>
    <row r="55" spans="1:20" x14ac:dyDescent="0.25">
      <c r="A55" t="s">
        <v>24</v>
      </c>
      <c r="B55" t="s">
        <v>31</v>
      </c>
      <c r="C55">
        <f>C54/$T54</f>
        <v>0.96876378009572917</v>
      </c>
      <c r="D55">
        <f t="shared" ref="D55:S55" si="2">D54/$T54</f>
        <v>2.1807627859244599E-2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4.1931578567591622E-3</v>
      </c>
      <c r="J55">
        <f t="shared" si="2"/>
        <v>0</v>
      </c>
      <c r="K55">
        <f t="shared" si="2"/>
        <v>1.3549592309604181E-3</v>
      </c>
      <c r="L55">
        <f t="shared" si="2"/>
        <v>0</v>
      </c>
      <c r="M55">
        <f t="shared" si="2"/>
        <v>0</v>
      </c>
      <c r="N55">
        <f t="shared" si="2"/>
        <v>3.8804749573067587E-3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4.2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0.4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11.4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1.2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19</v>
      </c>
      <c r="D13" s="8">
        <f>Kluppierungsprotokoll!D13*$B13</f>
        <v>1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0.5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40.599999999999994</v>
      </c>
      <c r="D14" s="8">
        <f>Kluppierungsprotokoll!D14*$B14</f>
        <v>0.7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36</v>
      </c>
      <c r="D15" s="8">
        <f>Kluppierungsprotokoll!D15*$B15</f>
        <v>0.9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70.8</v>
      </c>
      <c r="D16" s="8">
        <f>Kluppierungsprotokoll!D16*$B16</f>
        <v>1.2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1.2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57</v>
      </c>
      <c r="D17" s="8">
        <f>Kluppierungsprotokoll!D17*$B17</f>
        <v>3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66.600000000000009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50.6</v>
      </c>
      <c r="D19" s="8">
        <f>Kluppierungsprotokoll!D19*$B19</f>
        <v>2.2000000000000002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26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15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397.20000000000005</v>
      </c>
      <c r="D53">
        <f t="shared" ref="D53:S53" si="0">SUM(D9:D51)</f>
        <v>9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1.6</v>
      </c>
      <c r="J53">
        <f t="shared" si="0"/>
        <v>0</v>
      </c>
      <c r="K53">
        <f t="shared" si="0"/>
        <v>0.5</v>
      </c>
      <c r="L53">
        <f t="shared" si="0"/>
        <v>0</v>
      </c>
      <c r="M53">
        <f t="shared" si="0"/>
        <v>0</v>
      </c>
      <c r="N53">
        <f t="shared" si="0"/>
        <v>1.2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409.50000000000006</v>
      </c>
    </row>
    <row r="54" spans="1:20" x14ac:dyDescent="0.25">
      <c r="A54" t="s">
        <v>25</v>
      </c>
      <c r="B54" t="s">
        <v>26</v>
      </c>
      <c r="C54">
        <f>C53/$B$6</f>
        <v>397.20000000000005</v>
      </c>
      <c r="D54">
        <f t="shared" ref="D54:S54" si="1">D53/$B$6</f>
        <v>9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1.6</v>
      </c>
      <c r="J54">
        <f t="shared" si="1"/>
        <v>0</v>
      </c>
      <c r="K54">
        <f t="shared" si="1"/>
        <v>0.5</v>
      </c>
      <c r="L54">
        <f t="shared" si="1"/>
        <v>0</v>
      </c>
      <c r="M54">
        <f t="shared" si="1"/>
        <v>0</v>
      </c>
      <c r="N54">
        <f t="shared" si="1"/>
        <v>1.2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409.50000000000006</v>
      </c>
    </row>
    <row r="55" spans="1:20" x14ac:dyDescent="0.25">
      <c r="A55" t="s">
        <v>25</v>
      </c>
      <c r="B55" t="s">
        <v>31</v>
      </c>
      <c r="C55">
        <f>C54/$T54</f>
        <v>0.96996336996336996</v>
      </c>
      <c r="D55">
        <f t="shared" ref="D55:S55" si="2">D54/$T54</f>
        <v>2.1978021978021976E-2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3.9072039072039072E-3</v>
      </c>
      <c r="J55">
        <f t="shared" si="2"/>
        <v>0</v>
      </c>
      <c r="K55">
        <f t="shared" si="2"/>
        <v>1.2210012210012208E-3</v>
      </c>
      <c r="L55">
        <f t="shared" si="2"/>
        <v>0</v>
      </c>
      <c r="M55">
        <f t="shared" si="2"/>
        <v>0</v>
      </c>
      <c r="N55">
        <f t="shared" si="2"/>
        <v>2.93040293040293E-3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3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2026-07-22T08:59:10Z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2026-02-03T14:15:11Z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f3281ea8-7edc-4fe0-a881-753c364997b7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