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35_181-1_Lausanne_Bois-de-la-Vaux\Report de données_2025.09.30\"/>
    </mc:Choice>
  </mc:AlternateContent>
  <xr:revisionPtr revIDLastSave="0" documentId="13_ncr:1_{B6D1C1FA-E895-4212-A55D-AC8D8B7B4009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O31" i="6" l="1"/>
  <c r="P31" i="6"/>
  <c r="D31" i="6"/>
  <c r="R31" i="6"/>
  <c r="E31" i="6"/>
  <c r="S31" i="6"/>
  <c r="F31" i="6"/>
  <c r="G31" i="6"/>
  <c r="H31" i="6"/>
  <c r="N31" i="6"/>
  <c r="C31" i="6"/>
  <c r="I31" i="6"/>
  <c r="K31" i="6"/>
  <c r="M31" i="6"/>
  <c r="J31" i="6"/>
  <c r="L31" i="6"/>
  <c r="Q31" i="6"/>
  <c r="E30" i="5"/>
  <c r="S30" i="5"/>
  <c r="F30" i="5"/>
  <c r="G30" i="5"/>
  <c r="H30" i="5"/>
  <c r="I30" i="5"/>
  <c r="K30" i="5"/>
  <c r="N30" i="5"/>
  <c r="Q30" i="5"/>
  <c r="R30" i="5"/>
  <c r="J30" i="5"/>
  <c r="L30" i="5"/>
  <c r="M30" i="5"/>
  <c r="O30" i="5"/>
  <c r="P30" i="5"/>
  <c r="C30" i="5"/>
  <c r="D30" i="5"/>
  <c r="L32" i="6"/>
  <c r="M32" i="6"/>
  <c r="N32" i="6"/>
  <c r="O32" i="6"/>
  <c r="P32" i="6"/>
  <c r="C32" i="6"/>
  <c r="Q32" i="6"/>
  <c r="D32" i="6"/>
  <c r="R32" i="6"/>
  <c r="E32" i="6"/>
  <c r="S32" i="6"/>
  <c r="K32" i="6"/>
  <c r="F32" i="6"/>
  <c r="H32" i="6"/>
  <c r="G32" i="6"/>
  <c r="I32" i="6"/>
  <c r="J32" i="6"/>
  <c r="I33" i="6"/>
  <c r="J33" i="6"/>
  <c r="L33" i="6"/>
  <c r="M33" i="6"/>
  <c r="N33" i="6"/>
  <c r="O33" i="6"/>
  <c r="P33" i="6"/>
  <c r="H33" i="6"/>
  <c r="C33" i="6"/>
  <c r="Q33" i="6"/>
  <c r="S33" i="6"/>
  <c r="F33" i="6"/>
  <c r="G33" i="6"/>
  <c r="K33" i="6"/>
  <c r="D33" i="6"/>
  <c r="R33" i="6"/>
  <c r="E33" i="6"/>
  <c r="F34" i="6"/>
  <c r="G34" i="6"/>
  <c r="I34" i="6"/>
  <c r="J34" i="6"/>
  <c r="K34" i="6"/>
  <c r="L34" i="6"/>
  <c r="M34" i="6"/>
  <c r="S34" i="6"/>
  <c r="H34" i="6"/>
  <c r="N34" i="6"/>
  <c r="R34" i="6"/>
  <c r="E34" i="6"/>
  <c r="O34" i="6"/>
  <c r="P34" i="6"/>
  <c r="C34" i="6"/>
  <c r="Q34" i="6"/>
  <c r="D34" i="6"/>
  <c r="P31" i="5"/>
  <c r="C31" i="5"/>
  <c r="Q31" i="5"/>
  <c r="K31" i="5"/>
  <c r="L31" i="5"/>
  <c r="O31" i="5"/>
  <c r="D31" i="5"/>
  <c r="R31" i="5"/>
  <c r="E31" i="5"/>
  <c r="S31" i="5"/>
  <c r="F31" i="5"/>
  <c r="G31" i="5"/>
  <c r="I31" i="5"/>
  <c r="J31" i="5"/>
  <c r="M31" i="5"/>
  <c r="N31" i="5"/>
  <c r="H31" i="5"/>
  <c r="J33" i="5"/>
  <c r="K33" i="5"/>
  <c r="P33" i="5"/>
  <c r="C33" i="5"/>
  <c r="S33" i="5"/>
  <c r="L33" i="5"/>
  <c r="M33" i="5"/>
  <c r="N33" i="5"/>
  <c r="O33" i="5"/>
  <c r="Q33" i="5"/>
  <c r="R33" i="5"/>
  <c r="E33" i="5"/>
  <c r="G33" i="5"/>
  <c r="H33" i="5"/>
  <c r="I33" i="5"/>
  <c r="D33" i="5"/>
  <c r="F33" i="5"/>
  <c r="G34" i="5"/>
  <c r="H34" i="5"/>
  <c r="O34" i="5"/>
  <c r="D34" i="5"/>
  <c r="S34" i="5"/>
  <c r="F34" i="5"/>
  <c r="I34" i="5"/>
  <c r="J34" i="5"/>
  <c r="K34" i="5"/>
  <c r="L34" i="5"/>
  <c r="M34" i="5"/>
  <c r="Q34" i="5"/>
  <c r="R34" i="5"/>
  <c r="N34" i="5"/>
  <c r="P34" i="5"/>
  <c r="C34" i="5"/>
  <c r="E34" i="5"/>
  <c r="M32" i="5"/>
  <c r="N32" i="5"/>
  <c r="D32" i="5"/>
  <c r="E32" i="5"/>
  <c r="F32" i="5"/>
  <c r="G32" i="5"/>
  <c r="J32" i="5"/>
  <c r="K32" i="5"/>
  <c r="O32" i="5"/>
  <c r="P32" i="5"/>
  <c r="C32" i="5"/>
  <c r="Q32" i="5"/>
  <c r="R32" i="5"/>
  <c r="S32" i="5"/>
  <c r="I32" i="5"/>
  <c r="H32" i="5"/>
  <c r="L32" i="5"/>
  <c r="D30" i="6"/>
  <c r="R30" i="6"/>
  <c r="E30" i="6"/>
  <c r="S30" i="6"/>
  <c r="F30" i="6"/>
  <c r="G30" i="6"/>
  <c r="H30" i="6"/>
  <c r="I30" i="6"/>
  <c r="J30" i="6"/>
  <c r="K30" i="6"/>
  <c r="L30" i="6"/>
  <c r="O30" i="6"/>
  <c r="Q30" i="6"/>
  <c r="M30" i="6"/>
  <c r="N30" i="6"/>
  <c r="P30" i="6"/>
  <c r="C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<sst xmlns="http://schemas.openxmlformats.org/spreadsheetml/2006/main" count="155" uniqueCount="56">
  <si>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</si>
  <si>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</si>
  <si>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</si>
  <si>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</si>
  <si>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</si>
  <si>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</si>
  <si>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</si>
  <si>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</si>
  <si>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</si>
  <si>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</si>
  <si>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</si>
  <si>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</si>
  <si>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</si>
  <si>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</si>
  <si>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</si>
  <si>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</si>
  <si>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</si>
  <si>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</si>
  <si>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</si>
  <si>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</si>
  <si>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</si>
  <si>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</si>
  <si>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</si>
  <si>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</si>
  <si>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</si>
  <si>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</si>
  <si>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</si>
  <si>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</si>
  <si>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</si>
  <si>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</si>
  <si>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</si>
  <si>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</si>
  <si>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</si>
  <si>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</si>
  <si>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</si>
  <si>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</si>
  <si>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</si>
  <si>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</si>
  <si>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</si>
  <si>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</si>
  <si>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</si>
  <si>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</si>
  <si>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</si>
  <si>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</si>
  <si>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</si>
  <si>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</si>
  <si>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</si>
  <si>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</si>
  <si>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</si>
  <si>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</si>
  <si>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</si>
  <si>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</si>
  <si>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</si>
  <si>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</si>
  <si>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</si>
  <si>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VD35 - Bois de la 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</si>
</sst>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K33" sqref="K33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40870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0.31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>
        <v>5</v>
      </c>
      <c r="E11" s="8"/>
      <c r="F11" s="8"/>
      <c r="G11" s="8"/>
      <c r="H11" s="8"/>
      <c r="I11" s="8">
        <v>2</v>
      </c>
      <c r="J11" s="8">
        <v>1</v>
      </c>
      <c r="K11" s="8"/>
      <c r="L11" s="8"/>
      <c r="M11" s="8"/>
      <c r="N11" s="8"/>
      <c r="O11" s="8">
        <v>2</v>
      </c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/>
      <c r="D12" s="8">
        <v>3</v>
      </c>
      <c r="E12" s="8"/>
      <c r="F12" s="8"/>
      <c r="G12" s="8"/>
      <c r="H12" s="8"/>
      <c r="I12" s="8">
        <v>3</v>
      </c>
      <c r="J12" s="8">
        <v>9</v>
      </c>
      <c r="K12" s="8"/>
      <c r="L12" s="8"/>
      <c r="M12" s="8"/>
      <c r="N12" s="8"/>
      <c r="O12" s="8">
        <v>1</v>
      </c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/>
      <c r="D13" s="8"/>
      <c r="E13" s="8"/>
      <c r="F13" s="8"/>
      <c r="G13" s="8"/>
      <c r="H13" s="8"/>
      <c r="I13" s="8">
        <v>1</v>
      </c>
      <c r="J13" s="8">
        <v>11</v>
      </c>
      <c r="K13" s="8"/>
      <c r="L13" s="8"/>
      <c r="M13" s="8"/>
      <c r="N13" s="8"/>
      <c r="O13" s="8">
        <v>1</v>
      </c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>
        <v>6</v>
      </c>
      <c r="J14" s="8">
        <v>14</v>
      </c>
      <c r="K14" s="8">
        <v>3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/>
      <c r="E15" s="8"/>
      <c r="F15" s="8"/>
      <c r="G15" s="8"/>
      <c r="H15" s="8"/>
      <c r="I15" s="8">
        <v>1</v>
      </c>
      <c r="J15" s="8">
        <v>9</v>
      </c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>
        <v>1</v>
      </c>
      <c r="E16" s="8"/>
      <c r="F16" s="8"/>
      <c r="G16" s="8"/>
      <c r="H16" s="8"/>
      <c r="I16" s="8">
        <v>2</v>
      </c>
      <c r="J16" s="8">
        <v>1</v>
      </c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/>
      <c r="J17" s="8">
        <v>2</v>
      </c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9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15</v>
      </c>
      <c r="J54" s="12">
        <f t="shared" si="0"/>
        <v>50</v>
      </c>
      <c r="K54" s="12">
        <f t="shared" si="0"/>
        <v>8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4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87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3.2</v>
      </c>
      <c r="D55" s="20">
        <f t="shared" ref="D55:S55" si="3">ROUND(D54/$B$6, 1)</f>
        <v>29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48.4</v>
      </c>
      <c r="J55" s="20">
        <f t="shared" si="3"/>
        <v>161.30000000000001</v>
      </c>
      <c r="K55" s="20">
        <f t="shared" si="3"/>
        <v>25.8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12.9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281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0.26</v>
      </c>
      <c r="D56" s="22">
        <f>ROUND('Calcul surface terriere'!D53, 2)</f>
        <v>0.35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0.96</v>
      </c>
      <c r="J56" s="22">
        <f>ROUND('Calcul surface terriere'!J53, 2)</f>
        <v>3.75</v>
      </c>
      <c r="K56" s="22">
        <f>ROUND('Calcul surface terriere'!K53, 2)</f>
        <v>0.74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0.14000000000000001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6.2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0.85</v>
      </c>
      <c r="D57" s="22">
        <f>ROUND('Calcul surface terriere'!D54, 2)</f>
        <v>1.1399999999999999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3.1</v>
      </c>
      <c r="J57" s="22">
        <f>ROUND('Calcul surface terriere'!J54, 2)</f>
        <v>12.08</v>
      </c>
      <c r="K57" s="22">
        <f>ROUND('Calcul surface terriere'!K54, 2)</f>
        <v>2.38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0.46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20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</v>
      </c>
      <c r="D58" s="24">
        <f>ROUND(100 * 'Calcul surface terriere'!D55,0)</f>
        <v>6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15</v>
      </c>
      <c r="J58" s="24">
        <f>ROUND(100 * 'Calcul surface terriere'!J55,0)</f>
        <v>60</v>
      </c>
      <c r="K58" s="24">
        <f>ROUND(100 * 'Calcul surface terriere'!K55,0)</f>
        <v>12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2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3.3</v>
      </c>
      <c r="D59" s="26">
        <f>ROUND('Calcul volume sur pied'!D53, 1)</f>
        <v>3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9.1</v>
      </c>
      <c r="J59" s="26">
        <f>ROUND('Calcul volume sur pied'!J53, 1)</f>
        <v>37</v>
      </c>
      <c r="K59" s="26">
        <f>ROUND('Calcul volume sur pied'!K53, 1)</f>
        <v>7.5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1.1000000000000001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61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10.5</v>
      </c>
      <c r="D60" s="26">
        <f>ROUND('Calcul volume sur pied'!D54, 1)</f>
        <v>9.6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29.2</v>
      </c>
      <c r="J60" s="26">
        <f>ROUND('Calcul volume sur pied'!J54, 1)</f>
        <v>119.3</v>
      </c>
      <c r="K60" s="26">
        <f>ROUND('Calcul volume sur pied'!K54, 1)</f>
        <v>24.3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3.6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197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5</v>
      </c>
      <c r="D61" s="24">
        <f>ROUND(100 * 'Calcul volume sur pied'!D55, 0)</f>
        <v>5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15</v>
      </c>
      <c r="J61" s="24">
        <f>ROUND(100 * 'Calcul volume sur pied'!J55, 0)</f>
        <v>61</v>
      </c>
      <c r="K61" s="24">
        <f>ROUND(100 * 'Calcul volume sur pied'!K55, 0)</f>
        <v>12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2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16.129032258064516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6.4516129032258069</v>
      </c>
      <c r="J11" s="8">
        <f>'Protocole Inventaire'!J11/$B$6</f>
        <v>3.2258064516129035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6.4516129032258069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9.67741935483871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9.67741935483871</v>
      </c>
      <c r="J12" s="8">
        <f>'Protocole Inventaire'!J12/$B$6</f>
        <v>29.032258064516128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3.2258064516129035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3.2258064516129035</v>
      </c>
      <c r="J13" s="8">
        <f>'Protocole Inventaire'!J13/$B$6</f>
        <v>35.483870967741936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3.2258064516129035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19.35483870967742</v>
      </c>
      <c r="J14" s="8">
        <f>'Protocole Inventaire'!J14/$B$6</f>
        <v>45.161290322580648</v>
      </c>
      <c r="K14" s="8">
        <f>'Protocole Inventaire'!K14/$B$6</f>
        <v>9.67741935483871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3.2258064516129035</v>
      </c>
      <c r="J15" s="8">
        <f>'Protocole Inventaire'!J15/$B$6</f>
        <v>29.032258064516128</v>
      </c>
      <c r="K15" s="8">
        <f>'Protocole Inventaire'!K15/$B$6</f>
        <v>9.67741935483871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3.2258064516129035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6.4516129032258069</v>
      </c>
      <c r="J16" s="8">
        <f>'Protocole Inventaire'!J16/$B$6</f>
        <v>3.2258064516129035</v>
      </c>
      <c r="K16" s="8">
        <f>'Protocole Inventaire'!K16/$B$6</f>
        <v>3.2258064516129035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6.4516129032258069</v>
      </c>
      <c r="K17" s="8">
        <f>'Protocole Inventaire'!K17/$B$6</f>
        <v>3.2258064516129035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6.4516129032258069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3.2258064516129035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3.2258064516129035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0.12723450247038659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5.0893800988154644E-2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5.0893800988154644E-2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0.11403981332530949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0.11403981332530949</v>
      </c>
      <c r="J12" s="8">
        <f>'Protocole Inventaire'!J12*($A12/200)^2*PI()</f>
        <v>0.34211943997592847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3.8013271108436497E-2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5.3092915845667513E-2</v>
      </c>
      <c r="J13" s="8">
        <f>'Protocole Inventaire'!J13*($A13/200)^2*PI()</f>
        <v>0.58402207430234254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0.42411500823462212</v>
      </c>
      <c r="J14" s="8">
        <f>'Protocole Inventaire'!J14*($A14/200)^2*PI()</f>
        <v>0.98960168588078479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0.8171282491987053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0.11341149479459153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0.27708847204661974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0.33238050274980013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0.26420794216690158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0.26420794216690158</v>
      </c>
      <c r="D53">
        <f t="shared" ref="D53:S53" si="0">SUM(D9:D51)</f>
        <v>0.35468581059028759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0.95975655567168183</v>
      </c>
      <c r="J53">
        <f t="shared" si="0"/>
        <v>3.7454067616097513</v>
      </c>
      <c r="K53">
        <f t="shared" si="0"/>
        <v>0.73638931800144758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0.14199998794225865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6.2024463759823281</v>
      </c>
    </row>
    <row r="54" spans="1:20" x14ac:dyDescent="0.25">
      <c r="A54" t="s">
        <v>49</v>
      </c>
      <c r="B54" t="s">
        <v>30</v>
      </c>
      <c r="C54">
        <f>C53/$B$6</f>
        <v>0.85228368440935998</v>
      </c>
      <c r="D54">
        <f t="shared" ref="D54:S54" si="1">D53/$B$6</f>
        <v>1.1441477760977019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3.0959888892634897</v>
      </c>
      <c r="J54">
        <f t="shared" si="1"/>
        <v>12.081957295515327</v>
      </c>
      <c r="K54">
        <f t="shared" si="1"/>
        <v>2.3754494129078956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0.45806447723309246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20.007891535426868</v>
      </c>
    </row>
    <row r="55" spans="1:20" x14ac:dyDescent="0.25">
      <c r="A55" t="s">
        <v>49</v>
      </c>
      <c r="B55" t="s">
        <v>50</v>
      </c>
      <c r="C55">
        <f>C54/$T54</f>
        <v>4.2597376285265658E-2</v>
      </c>
      <c r="D55">
        <f t="shared" ref="D55:S55" si="2">D54/$T54</f>
        <v>5.718482500126626E-2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0.15473838828952033</v>
      </c>
      <c r="J55">
        <f t="shared" si="2"/>
        <v>0.60385959580610848</v>
      </c>
      <c r="K55">
        <f t="shared" si="2"/>
        <v>0.11872562427189384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2.2894190345945399E-2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0.89999999999999991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0.36</v>
      </c>
      <c r="J11" s="8">
        <f>'Protocole Inventaire'!J11*$B11</f>
        <v>0.18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0.36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0.86999999999999988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0.86999999999999988</v>
      </c>
      <c r="J12" s="8">
        <f>'Protocole Inventaire'!J12*$B12</f>
        <v>2.61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0.28999999999999998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0.46</v>
      </c>
      <c r="J13" s="8">
        <f>'Protocole Inventaire'!J13*$B13</f>
        <v>5.0600000000000005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0.46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4.0200000000000005</v>
      </c>
      <c r="J14" s="8">
        <f>'Protocole Inventaire'!J14*$B14</f>
        <v>9.3800000000000008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8.2800000000000011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1.21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3.12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3.86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3.27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3.27</v>
      </c>
      <c r="D53">
        <f t="shared" ref="D53:S53" si="0">SUM(D9:D51)</f>
        <v>2.9799999999999995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9.0500000000000007</v>
      </c>
      <c r="J53">
        <f t="shared" si="0"/>
        <v>36.970000000000006</v>
      </c>
      <c r="K53">
        <f t="shared" si="0"/>
        <v>7.5400000000000009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1.1099999999999999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60.920000000000009</v>
      </c>
    </row>
    <row r="54" spans="1:20" x14ac:dyDescent="0.25">
      <c r="A54" t="s">
        <v>53</v>
      </c>
      <c r="B54" t="s">
        <v>30</v>
      </c>
      <c r="C54">
        <f>C53/$B$6</f>
        <v>10.548387096774194</v>
      </c>
      <c r="D54">
        <f t="shared" ref="D54:S54" si="1">D53/$B$6</f>
        <v>9.6129032258064502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29.193548387096776</v>
      </c>
      <c r="J54">
        <f t="shared" si="1"/>
        <v>119.25806451612905</v>
      </c>
      <c r="K54">
        <f t="shared" si="1"/>
        <v>24.322580645161292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3.5806451612903221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196.51612903225808</v>
      </c>
    </row>
    <row r="55" spans="1:20" x14ac:dyDescent="0.25">
      <c r="A55" t="s">
        <v>53</v>
      </c>
      <c r="B55" t="s">
        <v>50</v>
      </c>
      <c r="C55">
        <f>C54/$T54</f>
        <v>5.3676953381483913E-2</v>
      </c>
      <c r="D55">
        <f t="shared" ref="D55:S55" si="2">D54/$T54</f>
        <v>4.8916611950098478E-2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0.14855548260013132</v>
      </c>
      <c r="J55">
        <f t="shared" si="2"/>
        <v>0.60686145764937627</v>
      </c>
      <c r="K55">
        <f t="shared" si="2"/>
        <v>0.12376887721602101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1.822061720288903E-2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2025-10-06T13:51:22Z</dcterms:modified>
</cp:coreProperties>
</file>