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WN\Schwyz\Revier 1 Patrick\1. Daten\2. Kanton\10. Weiserflächen\Weiserfläche Krähennossen\"/>
    </mc:Choice>
  </mc:AlternateContent>
  <xr:revisionPtr revIDLastSave="0" documentId="8_{43F4D440-13FD-4788-8595-D784E7C883BD}" xr6:coauthVersionLast="47" xr6:coauthVersionMax="47" xr10:uidLastSave="{00000000-0000-0000-0000-000000000000}"/>
  <bookViews>
    <workbookView xWindow="20616" yWindow="0" windowWidth="20760" windowHeight="16656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6" l="1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40" i="5" l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2" i="6" l="1"/>
  <c r="D32" i="6"/>
  <c r="L32" i="6"/>
  <c r="M32" i="6"/>
  <c r="N32" i="6"/>
  <c r="O32" i="6"/>
  <c r="P32" i="6"/>
  <c r="E32" i="6"/>
  <c r="F32" i="6"/>
  <c r="S32" i="6"/>
  <c r="G32" i="6"/>
  <c r="H32" i="6"/>
  <c r="I32" i="6"/>
  <c r="Q32" i="6"/>
  <c r="J32" i="6"/>
  <c r="R32" i="6"/>
  <c r="K32" i="6"/>
  <c r="C33" i="6"/>
  <c r="K33" i="6"/>
  <c r="S33" i="6"/>
  <c r="D33" i="6"/>
  <c r="L33" i="6"/>
  <c r="E33" i="6"/>
  <c r="M33" i="6"/>
  <c r="F33" i="6"/>
  <c r="N33" i="6"/>
  <c r="O33" i="6"/>
  <c r="R33" i="6"/>
  <c r="G33" i="6"/>
  <c r="H33" i="6"/>
  <c r="P33" i="6"/>
  <c r="J33" i="6"/>
  <c r="I33" i="6"/>
  <c r="Q33" i="6"/>
  <c r="I34" i="5"/>
  <c r="Q34" i="5"/>
  <c r="J34" i="5"/>
  <c r="R34" i="5"/>
  <c r="N34" i="5"/>
  <c r="C34" i="5"/>
  <c r="K34" i="5"/>
  <c r="S34" i="5"/>
  <c r="D34" i="5"/>
  <c r="L34" i="5"/>
  <c r="E34" i="5"/>
  <c r="M34" i="5"/>
  <c r="F34" i="5"/>
  <c r="G34" i="5"/>
  <c r="O34" i="5"/>
  <c r="H34" i="5"/>
  <c r="P34" i="5"/>
  <c r="E38" i="5"/>
  <c r="M38" i="5"/>
  <c r="J38" i="5"/>
  <c r="F38" i="5"/>
  <c r="N38" i="5"/>
  <c r="G38" i="5"/>
  <c r="I38" i="5"/>
  <c r="R38" i="5"/>
  <c r="O38" i="5"/>
  <c r="H38" i="5"/>
  <c r="P38" i="5"/>
  <c r="Q38" i="5"/>
  <c r="C38" i="5"/>
  <c r="K38" i="5"/>
  <c r="S38" i="5"/>
  <c r="D38" i="5"/>
  <c r="L38" i="5"/>
  <c r="J34" i="6"/>
  <c r="R34" i="6"/>
  <c r="C34" i="6"/>
  <c r="K34" i="6"/>
  <c r="S34" i="6"/>
  <c r="D34" i="6"/>
  <c r="L34" i="6"/>
  <c r="E34" i="6"/>
  <c r="M34" i="6"/>
  <c r="F34" i="6"/>
  <c r="N34" i="6"/>
  <c r="G34" i="6"/>
  <c r="O34" i="6"/>
  <c r="H34" i="6"/>
  <c r="P34" i="6"/>
  <c r="I34" i="6"/>
  <c r="Q34" i="6"/>
  <c r="F38" i="6"/>
  <c r="N38" i="6"/>
  <c r="G38" i="6"/>
  <c r="O38" i="6"/>
  <c r="H38" i="6"/>
  <c r="P38" i="6"/>
  <c r="I38" i="6"/>
  <c r="Q38" i="6"/>
  <c r="R38" i="6"/>
  <c r="J38" i="6"/>
  <c r="M38" i="6"/>
  <c r="C38" i="6"/>
  <c r="K38" i="6"/>
  <c r="S38" i="6"/>
  <c r="D38" i="6"/>
  <c r="L38" i="6"/>
  <c r="E38" i="6"/>
  <c r="C32" i="5"/>
  <c r="K32" i="5"/>
  <c r="S32" i="5"/>
  <c r="D32" i="5"/>
  <c r="L32" i="5"/>
  <c r="F32" i="5"/>
  <c r="H32" i="5"/>
  <c r="E32" i="5"/>
  <c r="M32" i="5"/>
  <c r="N32" i="5"/>
  <c r="G32" i="5"/>
  <c r="O32" i="5"/>
  <c r="P32" i="5"/>
  <c r="I32" i="5"/>
  <c r="Q32" i="5"/>
  <c r="J32" i="5"/>
  <c r="R32" i="5"/>
  <c r="G36" i="5"/>
  <c r="O36" i="5"/>
  <c r="H36" i="5"/>
  <c r="P36" i="5"/>
  <c r="C36" i="5"/>
  <c r="L36" i="5"/>
  <c r="I36" i="5"/>
  <c r="Q36" i="5"/>
  <c r="J36" i="5"/>
  <c r="R36" i="5"/>
  <c r="K36" i="5"/>
  <c r="S36" i="5"/>
  <c r="D36" i="5"/>
  <c r="E36" i="5"/>
  <c r="M36" i="5"/>
  <c r="F36" i="5"/>
  <c r="N36" i="5"/>
  <c r="H36" i="6"/>
  <c r="P36" i="6"/>
  <c r="I36" i="6"/>
  <c r="Q36" i="6"/>
  <c r="J36" i="6"/>
  <c r="R36" i="6"/>
  <c r="C36" i="6"/>
  <c r="K36" i="6"/>
  <c r="S36" i="6"/>
  <c r="D36" i="6"/>
  <c r="L36" i="6"/>
  <c r="E36" i="6"/>
  <c r="M36" i="6"/>
  <c r="F36" i="6"/>
  <c r="N36" i="6"/>
  <c r="G36" i="6"/>
  <c r="O36" i="6"/>
  <c r="J33" i="5"/>
  <c r="R33" i="5"/>
  <c r="G33" i="5"/>
  <c r="C33" i="5"/>
  <c r="K33" i="5"/>
  <c r="S33" i="5"/>
  <c r="E33" i="5"/>
  <c r="O33" i="5"/>
  <c r="D33" i="5"/>
  <c r="L33" i="5"/>
  <c r="M33" i="5"/>
  <c r="F33" i="5"/>
  <c r="N33" i="5"/>
  <c r="H33" i="5"/>
  <c r="P33" i="5"/>
  <c r="I33" i="5"/>
  <c r="Q33" i="5"/>
  <c r="F37" i="5"/>
  <c r="N37" i="5"/>
  <c r="C37" i="5"/>
  <c r="G37" i="5"/>
  <c r="O37" i="5"/>
  <c r="S37" i="5"/>
  <c r="H37" i="5"/>
  <c r="P37" i="5"/>
  <c r="I37" i="5"/>
  <c r="Q37" i="5"/>
  <c r="J37" i="5"/>
  <c r="R37" i="5"/>
  <c r="K37" i="5"/>
  <c r="D37" i="5"/>
  <c r="L37" i="5"/>
  <c r="E37" i="5"/>
  <c r="M37" i="5"/>
  <c r="G37" i="6"/>
  <c r="O37" i="6"/>
  <c r="H37" i="6"/>
  <c r="P37" i="6"/>
  <c r="I37" i="6"/>
  <c r="Q37" i="6"/>
  <c r="J37" i="6"/>
  <c r="R37" i="6"/>
  <c r="C37" i="6"/>
  <c r="S37" i="6"/>
  <c r="K37" i="6"/>
  <c r="D37" i="6"/>
  <c r="L37" i="6"/>
  <c r="N37" i="6"/>
  <c r="E37" i="6"/>
  <c r="M37" i="6"/>
  <c r="F37" i="6"/>
  <c r="H35" i="5"/>
  <c r="P35" i="5"/>
  <c r="I35" i="5"/>
  <c r="Q35" i="5"/>
  <c r="K35" i="5"/>
  <c r="M35" i="5"/>
  <c r="J35" i="5"/>
  <c r="R35" i="5"/>
  <c r="C35" i="5"/>
  <c r="S35" i="5"/>
  <c r="D35" i="5"/>
  <c r="L35" i="5"/>
  <c r="E35" i="5"/>
  <c r="F35" i="5"/>
  <c r="N35" i="5"/>
  <c r="G35" i="5"/>
  <c r="O35" i="5"/>
  <c r="D39" i="5"/>
  <c r="L39" i="5"/>
  <c r="Q39" i="5"/>
  <c r="E39" i="5"/>
  <c r="M39" i="5"/>
  <c r="H39" i="5"/>
  <c r="F39" i="5"/>
  <c r="N39" i="5"/>
  <c r="G39" i="5"/>
  <c r="O39" i="5"/>
  <c r="P39" i="5"/>
  <c r="I39" i="5"/>
  <c r="J39" i="5"/>
  <c r="R39" i="5"/>
  <c r="C39" i="5"/>
  <c r="K39" i="5"/>
  <c r="S39" i="5"/>
  <c r="I35" i="6"/>
  <c r="Q35" i="6"/>
  <c r="J35" i="6"/>
  <c r="R35" i="6"/>
  <c r="C35" i="6"/>
  <c r="K35" i="6"/>
  <c r="S35" i="6"/>
  <c r="D35" i="6"/>
  <c r="L35" i="6"/>
  <c r="E35" i="6"/>
  <c r="M35" i="6"/>
  <c r="F35" i="6"/>
  <c r="N35" i="6"/>
  <c r="G35" i="6"/>
  <c r="O35" i="6"/>
  <c r="H35" i="6"/>
  <c r="P35" i="6"/>
  <c r="E39" i="6"/>
  <c r="M39" i="6"/>
  <c r="F39" i="6"/>
  <c r="N39" i="6"/>
  <c r="G39" i="6"/>
  <c r="O39" i="6"/>
  <c r="H39" i="6"/>
  <c r="P39" i="6"/>
  <c r="I39" i="6"/>
  <c r="Q39" i="6"/>
  <c r="R39" i="6"/>
  <c r="L39" i="6"/>
  <c r="J39" i="6"/>
  <c r="K39" i="6"/>
  <c r="D39" i="6"/>
  <c r="C39" i="6"/>
  <c r="S39" i="6"/>
  <c r="C30" i="6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<sst xmlns="http://schemas.openxmlformats.org/spreadsheetml/2006/main" count="155" uniqueCount="52">
  <si>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</si>
  <si>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</si>
  <si>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</si>
  <si>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</si>
  <si>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</si>
  <si>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</si>
  <si>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</si>
  <si>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</si>
  <si>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</si>
  <si>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</si>
  <si>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</si>
  <si>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</si>
  <si>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</si>
  <si>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</si>
  <si>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</si>
  <si>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</si>
  <si>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</si>
  <si>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</si>
  <si>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</si>
  <si>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</si>
  <si>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</si>
  <si>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</si>
  <si>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</si>
  <si>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</si>
  <si>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</si>
  <si>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</si>
  <si>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</si>
  <si>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</si>
  <si>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</si>
  <si>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</si>
  <si>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</si>
  <si>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</si>
  <si>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</si>
  <si>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</si>
  <si>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</si>
  <si>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</si>
  <si>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</si>
  <si>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</si>
  <si>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</si>
  <si>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</si>
  <si>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</si>
  <si>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</si>
  <si>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</si>
  <si>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</si>
  <si>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</si>
  <si>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</si>
  <si>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</si>
  <si>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</si>
  <si>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</si>
  <si>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</si>
  <si>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Krähennossen</t>
  </si>
  <si>
    <t>Max Büchel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</si>
</sst>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I19" sqref="I19"/>
    </sheetView>
  </sheetViews>
  <sheetFormatPr baseColWidth="10" defaultColWidth="11" defaultRowHeight="15.6" x14ac:dyDescent="0.3"/>
  <cols>
    <col min="1" max="1" width="17.796875" style="12" customWidth="1"/>
    <col min="2" max="2" width="12" style="12" customWidth="1"/>
    <col min="3" max="20" width="11" style="12"/>
    <col min="21" max="21" width="17.19921875" style="12" bestFit="1" customWidth="1"/>
    <col min="22" max="16384" width="11" style="12"/>
  </cols>
  <sheetData>
    <row r="1" spans="1:19" ht="21" x14ac:dyDescent="0.4">
      <c r="A1" s="11" t="s">
        <v>19</v>
      </c>
    </row>
    <row r="3" spans="1:19" x14ac:dyDescent="0.3">
      <c r="A3" s="13" t="s">
        <v>15</v>
      </c>
      <c r="B3" s="10" t="s">
        <v>50</v>
      </c>
    </row>
    <row r="4" spans="1:19" x14ac:dyDescent="0.3">
      <c r="A4" s="13" t="s">
        <v>16</v>
      </c>
      <c r="B4" s="28">
        <v>40275</v>
      </c>
    </row>
    <row r="5" spans="1:19" x14ac:dyDescent="0.3">
      <c r="A5" s="13" t="s">
        <v>17</v>
      </c>
      <c r="B5" s="10" t="s">
        <v>51</v>
      </c>
    </row>
    <row r="6" spans="1:19" x14ac:dyDescent="0.3">
      <c r="A6" s="13" t="s">
        <v>18</v>
      </c>
      <c r="B6" s="6">
        <v>0.42</v>
      </c>
      <c r="C6" s="13" t="s">
        <v>0</v>
      </c>
    </row>
    <row r="8" spans="1:19" ht="46.8" x14ac:dyDescent="0.3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3">
      <c r="A9" s="7">
        <v>14</v>
      </c>
      <c r="B9" s="7">
        <v>9.2999999999999999E-2</v>
      </c>
      <c r="C9" s="7"/>
      <c r="D9" s="7"/>
      <c r="E9" s="7"/>
      <c r="F9" s="7"/>
      <c r="G9" s="7"/>
      <c r="H9" s="7"/>
      <c r="I9" s="7">
        <v>3</v>
      </c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3">
      <c r="A10" s="8">
        <v>18</v>
      </c>
      <c r="B10" s="8">
        <v>0.18099999999999999</v>
      </c>
      <c r="C10" s="8"/>
      <c r="D10" s="8"/>
      <c r="E10" s="8"/>
      <c r="F10" s="8"/>
      <c r="G10" s="8"/>
      <c r="H10" s="8"/>
      <c r="I10" s="8">
        <v>2</v>
      </c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3">
      <c r="A11" s="8">
        <v>22</v>
      </c>
      <c r="B11" s="8">
        <v>0.30099999999999999</v>
      </c>
      <c r="C11" s="8"/>
      <c r="D11" s="8"/>
      <c r="E11" s="8"/>
      <c r="F11" s="8"/>
      <c r="G11" s="8"/>
      <c r="H11" s="8"/>
      <c r="I11" s="8">
        <v>16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3">
      <c r="A12" s="8">
        <v>26</v>
      </c>
      <c r="B12" s="8">
        <v>0.45900000000000002</v>
      </c>
      <c r="C12" s="8"/>
      <c r="D12" s="8"/>
      <c r="E12" s="8"/>
      <c r="F12" s="8"/>
      <c r="G12" s="8"/>
      <c r="H12" s="8"/>
      <c r="I12" s="8">
        <v>12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3">
      <c r="A13" s="8">
        <v>30</v>
      </c>
      <c r="B13" s="8">
        <v>0.65700000000000003</v>
      </c>
      <c r="C13" s="8"/>
      <c r="D13" s="8"/>
      <c r="E13" s="8"/>
      <c r="F13" s="8"/>
      <c r="G13" s="8"/>
      <c r="H13" s="8"/>
      <c r="I13" s="8">
        <v>13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3">
      <c r="A14" s="8">
        <v>34</v>
      </c>
      <c r="B14" s="8">
        <v>0.89800000000000002</v>
      </c>
      <c r="C14" s="8"/>
      <c r="D14" s="8"/>
      <c r="E14" s="8"/>
      <c r="F14" s="8"/>
      <c r="G14" s="8"/>
      <c r="H14" s="8"/>
      <c r="I14" s="8">
        <v>9</v>
      </c>
      <c r="J14" s="8"/>
      <c r="K14" s="8"/>
      <c r="L14" s="8"/>
      <c r="M14" s="8"/>
      <c r="N14" s="8"/>
      <c r="O14" s="8"/>
      <c r="P14" s="8"/>
      <c r="Q14" s="8"/>
      <c r="R14" s="8"/>
      <c r="S14" s="8">
        <v>2</v>
      </c>
    </row>
    <row r="15" spans="1:19" x14ac:dyDescent="0.3">
      <c r="A15" s="8">
        <v>38</v>
      </c>
      <c r="B15" s="8">
        <v>1.1839999999999999</v>
      </c>
      <c r="C15" s="8">
        <v>1</v>
      </c>
      <c r="D15" s="8"/>
      <c r="E15" s="8"/>
      <c r="F15" s="8"/>
      <c r="G15" s="8"/>
      <c r="H15" s="8"/>
      <c r="I15" s="8">
        <v>5</v>
      </c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3">
      <c r="A16" s="8">
        <v>42</v>
      </c>
      <c r="B16" s="8">
        <v>1.5169999999999999</v>
      </c>
      <c r="C16" s="8"/>
      <c r="D16" s="8"/>
      <c r="E16" s="8"/>
      <c r="F16" s="8"/>
      <c r="G16" s="8"/>
      <c r="H16" s="8"/>
      <c r="I16" s="8">
        <v>5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3">
      <c r="A17" s="8">
        <v>46</v>
      </c>
      <c r="B17" s="8">
        <v>1.899</v>
      </c>
      <c r="C17" s="8"/>
      <c r="D17" s="8"/>
      <c r="E17" s="8"/>
      <c r="F17" s="8"/>
      <c r="G17" s="8"/>
      <c r="H17" s="8"/>
      <c r="I17" s="8">
        <v>3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3">
      <c r="A18" s="8">
        <v>50</v>
      </c>
      <c r="B18" s="8">
        <v>2.3210000000000002</v>
      </c>
      <c r="C18" s="8"/>
      <c r="D18" s="8"/>
      <c r="E18" s="8"/>
      <c r="F18" s="8"/>
      <c r="G18" s="8"/>
      <c r="H18" s="8"/>
      <c r="I18" s="8">
        <v>1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">
      <c r="A19" s="8">
        <v>54</v>
      </c>
      <c r="B19" s="8">
        <v>2.7709999999999999</v>
      </c>
      <c r="C19" s="8"/>
      <c r="D19" s="8"/>
      <c r="E19" s="8"/>
      <c r="F19" s="8"/>
      <c r="G19" s="8"/>
      <c r="H19" s="8"/>
      <c r="I19" s="8">
        <v>5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">
      <c r="A20" s="8">
        <v>58</v>
      </c>
      <c r="B20" s="8">
        <v>3.262</v>
      </c>
      <c r="C20" s="8"/>
      <c r="D20" s="8"/>
      <c r="E20" s="8"/>
      <c r="F20" s="8"/>
      <c r="G20" s="8"/>
      <c r="H20" s="8"/>
      <c r="I20" s="8">
        <v>3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">
      <c r="A21" s="8">
        <v>62</v>
      </c>
      <c r="B21" s="8">
        <v>3.78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">
      <c r="A22" s="8">
        <v>66</v>
      </c>
      <c r="B22" s="8">
        <v>4.32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">
      <c r="A23" s="8">
        <v>70</v>
      </c>
      <c r="B23" s="8">
        <v>4.8869999999999996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">
      <c r="A24" s="8">
        <v>74</v>
      </c>
      <c r="B24" s="8">
        <v>5.4880000000000004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">
      <c r="A25" s="8">
        <v>78</v>
      </c>
      <c r="B25" s="8">
        <v>6.1230000000000002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">
      <c r="A26" s="8">
        <v>82</v>
      </c>
      <c r="B26" s="8">
        <v>6.7910000000000004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">
      <c r="A27" s="8">
        <v>86</v>
      </c>
      <c r="B27" s="8">
        <v>7.4909999999999997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">
      <c r="A28" s="8">
        <v>90</v>
      </c>
      <c r="B28" s="8">
        <v>8.2240000000000002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3">
      <c r="A54" s="13" t="s">
        <v>21</v>
      </c>
      <c r="B54" s="13" t="s">
        <v>23</v>
      </c>
      <c r="C54" s="12">
        <f>SUM(C9:C51)</f>
        <v>1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77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2</v>
      </c>
      <c r="T54" s="13">
        <f>SUM(C54:S54)</f>
        <v>80</v>
      </c>
      <c r="U54" s="13" t="s">
        <v>35</v>
      </c>
    </row>
    <row r="55" spans="1:21" x14ac:dyDescent="0.3">
      <c r="A55" s="19"/>
      <c r="B55" s="19" t="s">
        <v>26</v>
      </c>
      <c r="C55" s="20">
        <f>ROUND(C54/$B$6, 1)</f>
        <v>2.4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183.3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4.8</v>
      </c>
      <c r="T55" s="21">
        <f>ROUND(SUM(C55:S55),0)</f>
        <v>191</v>
      </c>
      <c r="U55" s="19" t="s">
        <v>36</v>
      </c>
    </row>
    <row r="56" spans="1:21" ht="17.399999999999999" x14ac:dyDescent="0.3">
      <c r="A56" s="13" t="s">
        <v>40</v>
      </c>
      <c r="B56" s="13" t="s">
        <v>23</v>
      </c>
      <c r="C56" s="22">
        <f>ROUND('Berechnungen Grundflaeche'!C53, 2)</f>
        <v>0.11</v>
      </c>
      <c r="D56" s="22">
        <f>ROUND('Berechnungen Grundflaeche'!D53, 2)</f>
        <v>0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6.97</v>
      </c>
      <c r="J56" s="22">
        <f>ROUND('Berechnungen Grundflaeche'!J53, 2)</f>
        <v>0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0.18</v>
      </c>
      <c r="T56" s="23">
        <f>ROUND('Berechnungen Grundflaeche'!T53,1)</f>
        <v>7.3</v>
      </c>
      <c r="U56" s="13" t="s">
        <v>41</v>
      </c>
    </row>
    <row r="57" spans="1:21" ht="17.399999999999999" x14ac:dyDescent="0.3">
      <c r="A57" s="13"/>
      <c r="B57" s="13" t="s">
        <v>26</v>
      </c>
      <c r="C57" s="22">
        <f>ROUND('Berechnungen Grundflaeche'!C54, 2)</f>
        <v>0.27</v>
      </c>
      <c r="D57" s="22">
        <f>ROUND('Berechnungen Grundflaeche'!D54, 2)</f>
        <v>0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16.600000000000001</v>
      </c>
      <c r="J57" s="22">
        <f>ROUND('Berechnungen Grundflaeche'!J54, 2)</f>
        <v>0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0.43</v>
      </c>
      <c r="T57" s="23">
        <f>ROUND('Berechnungen Grundflaeche'!T54, 1)</f>
        <v>17.3</v>
      </c>
      <c r="U57" s="13" t="s">
        <v>42</v>
      </c>
    </row>
    <row r="58" spans="1:21" x14ac:dyDescent="0.3">
      <c r="A58" s="19"/>
      <c r="B58" s="19" t="s">
        <v>27</v>
      </c>
      <c r="C58" s="24">
        <f>ROUND(100 * 'Berechnungen Grundflaeche'!C55,0)</f>
        <v>2</v>
      </c>
      <c r="D58" s="24">
        <f>ROUND(100 * 'Berechnungen Grundflaeche'!D55,0)</f>
        <v>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96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2</v>
      </c>
      <c r="T58" s="25"/>
      <c r="U58" s="19" t="s">
        <v>44</v>
      </c>
    </row>
    <row r="59" spans="1:21" x14ac:dyDescent="0.3">
      <c r="A59" s="13" t="s">
        <v>46</v>
      </c>
      <c r="B59" s="13" t="s">
        <v>23</v>
      </c>
      <c r="C59" s="26">
        <f>ROUND('Berechnungen Vorrat'!C53, 1)</f>
        <v>1.2</v>
      </c>
      <c r="D59" s="26">
        <f>ROUND('Berechnungen Vorrat'!D53, 1)</f>
        <v>0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72.8</v>
      </c>
      <c r="J59" s="26">
        <f>ROUND('Berechnungen Vorrat'!J53, 1)</f>
        <v>0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1.8</v>
      </c>
      <c r="T59" s="27">
        <f>ROUND('Berechnungen Vorrat'!T53, 0)</f>
        <v>76</v>
      </c>
      <c r="U59" s="13" t="s">
        <v>37</v>
      </c>
    </row>
    <row r="60" spans="1:21" x14ac:dyDescent="0.3">
      <c r="A60" s="13"/>
      <c r="B60" s="13" t="s">
        <v>26</v>
      </c>
      <c r="C60" s="26">
        <f>ROUND('Berechnungen Vorrat'!C54, 1)</f>
        <v>2.8</v>
      </c>
      <c r="D60" s="26">
        <f>ROUND('Berechnungen Vorrat'!D54, 1)</f>
        <v>0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173.2</v>
      </c>
      <c r="J60" s="26">
        <f>ROUND('Berechnungen Vorrat'!J54, 1)</f>
        <v>0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4.3</v>
      </c>
      <c r="T60" s="27">
        <f>ROUND('Berechnungen Vorrat'!T54, 0)</f>
        <v>180</v>
      </c>
      <c r="U60" s="13" t="s">
        <v>38</v>
      </c>
    </row>
    <row r="61" spans="1:21" x14ac:dyDescent="0.3">
      <c r="A61" s="19"/>
      <c r="B61" s="19" t="s">
        <v>27</v>
      </c>
      <c r="C61" s="24">
        <f>ROUND(100 * 'Berechnungen Vorrat'!C55, 0)</f>
        <v>2</v>
      </c>
      <c r="D61" s="24">
        <f>ROUND(100 * 'Berechnungen Vorrat'!D55, 0)</f>
        <v>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96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2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28</v>
      </c>
    </row>
    <row r="2" spans="1:19" x14ac:dyDescent="0.3">
      <c r="A2" s="5" t="s">
        <v>34</v>
      </c>
    </row>
    <row r="3" spans="1:19" x14ac:dyDescent="0.3">
      <c r="A3" s="2" t="s">
        <v>15</v>
      </c>
    </row>
    <row r="4" spans="1:19" x14ac:dyDescent="0.3">
      <c r="A4" s="2" t="s">
        <v>16</v>
      </c>
    </row>
    <row r="5" spans="1:19" x14ac:dyDescent="0.3">
      <c r="A5" s="2" t="s">
        <v>17</v>
      </c>
    </row>
    <row r="6" spans="1:19" x14ac:dyDescent="0.3">
      <c r="A6" s="2" t="s">
        <v>18</v>
      </c>
      <c r="B6">
        <f>Kluppierungsprotokoll!B6</f>
        <v>0.42</v>
      </c>
      <c r="C6" s="2" t="s">
        <v>0</v>
      </c>
    </row>
    <row r="8" spans="1:19" ht="46.8" x14ac:dyDescent="0.3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">
      <c r="A9" s="7">
        <f>Kluppierungsprotokoll!A9</f>
        <v>14</v>
      </c>
      <c r="B9" s="7">
        <f>Kluppierungsprotokoll!B9</f>
        <v>9.2999999999999999E-2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7.1428571428571432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3">
      <c r="A10" s="8">
        <f>Kluppierungsprotokoll!A10</f>
        <v>18</v>
      </c>
      <c r="B10" s="8">
        <f>Kluppierungsprotokoll!B10</f>
        <v>0.18099999999999999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4.7619047619047619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3">
      <c r="A11" s="8">
        <f>Kluppierungsprotokoll!A11</f>
        <v>22</v>
      </c>
      <c r="B11" s="8">
        <f>Kluppierungsprotokoll!B11</f>
        <v>0.30099999999999999</v>
      </c>
      <c r="C11" s="8">
        <f>Kluppierungsprotokoll!C11/$B$6</f>
        <v>0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38.095238095238095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3">
      <c r="A12" s="8">
        <f>Kluppierungsprotokoll!A12</f>
        <v>26</v>
      </c>
      <c r="B12" s="8">
        <f>Kluppierungsprotokoll!B12</f>
        <v>0.45900000000000002</v>
      </c>
      <c r="C12" s="8">
        <f>Kluppierungsprotokoll!C12/$B$6</f>
        <v>0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28.571428571428573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3">
      <c r="A13" s="8">
        <f>Kluppierungsprotokoll!A13</f>
        <v>30</v>
      </c>
      <c r="B13" s="8">
        <f>Kluppierungsprotokoll!B13</f>
        <v>0.65700000000000003</v>
      </c>
      <c r="C13" s="8">
        <f>Kluppierungsprotokoll!C13/$B$6</f>
        <v>0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30.952380952380953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3">
      <c r="A14" s="8">
        <f>Kluppierungsprotokoll!A14</f>
        <v>34</v>
      </c>
      <c r="B14" s="8">
        <f>Kluppierungsprotokoll!B14</f>
        <v>0.89800000000000002</v>
      </c>
      <c r="C14" s="8">
        <f>Kluppierungsprotokoll!C14/$B$6</f>
        <v>0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21.428571428571431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4.7619047619047619</v>
      </c>
    </row>
    <row r="15" spans="1:19" x14ac:dyDescent="0.3">
      <c r="A15" s="8">
        <f>Kluppierungsprotokoll!A15</f>
        <v>38</v>
      </c>
      <c r="B15" s="8">
        <f>Kluppierungsprotokoll!B15</f>
        <v>1.1839999999999999</v>
      </c>
      <c r="C15" s="8">
        <f>Kluppierungsprotokoll!C15/$B$6</f>
        <v>2.3809523809523809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11.904761904761905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3">
      <c r="A16" s="8">
        <f>Kluppierungsprotokoll!A16</f>
        <v>42</v>
      </c>
      <c r="B16" s="8">
        <f>Kluppierungsprotokoll!B16</f>
        <v>1.5169999999999999</v>
      </c>
      <c r="C16" s="8">
        <f>Kluppierungsprotokoll!C16/$B$6</f>
        <v>0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11.904761904761905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3">
      <c r="A17" s="8">
        <f>Kluppierungsprotokoll!A17</f>
        <v>46</v>
      </c>
      <c r="B17" s="8">
        <f>Kluppierungsprotokoll!B17</f>
        <v>1.899</v>
      </c>
      <c r="C17" s="8">
        <f>Kluppierungsprotokoll!C17/$B$6</f>
        <v>0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7.1428571428571432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3">
      <c r="A18" s="8">
        <f>Kluppierungsprotokoll!A18</f>
        <v>50</v>
      </c>
      <c r="B18" s="8">
        <f>Kluppierungsprotokoll!B18</f>
        <v>2.3210000000000002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2.3809523809523809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3">
      <c r="A19" s="8">
        <f>Kluppierungsprotokoll!A19</f>
        <v>54</v>
      </c>
      <c r="B19" s="8">
        <f>Kluppierungsprotokoll!B19</f>
        <v>2.7709999999999999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11.904761904761905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3">
      <c r="A20" s="8">
        <f>Kluppierungsprotokoll!A20</f>
        <v>58</v>
      </c>
      <c r="B20" s="8">
        <f>Kluppierungsprotokoll!B20</f>
        <v>3.262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7.1428571428571432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3">
      <c r="A21" s="8">
        <f>Kluppierungsprotokoll!A21</f>
        <v>62</v>
      </c>
      <c r="B21" s="8">
        <f>Kluppierungsprotokoll!B21</f>
        <v>3.78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3">
      <c r="A22" s="8">
        <f>Kluppierungsprotokoll!A22</f>
        <v>66</v>
      </c>
      <c r="B22" s="8">
        <f>Kluppierungsprotokoll!B22</f>
        <v>4.32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3">
      <c r="A23" s="8">
        <f>Kluppierungsprotokoll!A23</f>
        <v>70</v>
      </c>
      <c r="B23" s="8">
        <f>Kluppierungsprotokoll!B23</f>
        <v>4.8869999999999996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3">
      <c r="A24" s="8">
        <f>Kluppierungsprotokoll!A24</f>
        <v>74</v>
      </c>
      <c r="B24" s="8">
        <f>Kluppierungsprotokoll!B24</f>
        <v>5.4880000000000004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3">
      <c r="A25" s="8">
        <f>Kluppierungsprotokoll!A25</f>
        <v>78</v>
      </c>
      <c r="B25" s="8">
        <f>Kluppierungsprotokoll!B25</f>
        <v>6.1230000000000002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3">
      <c r="A26" s="8">
        <f>Kluppierungsprotokoll!A26</f>
        <v>82</v>
      </c>
      <c r="B26" s="8">
        <f>Kluppierungsprotokoll!B26</f>
        <v>6.7910000000000004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3">
      <c r="A27" s="8">
        <f>Kluppierungsprotokoll!A27</f>
        <v>86</v>
      </c>
      <c r="B27" s="8">
        <f>Kluppierungsprotokoll!B27</f>
        <v>7.4909999999999997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3">
      <c r="A28" s="8">
        <f>Kluppierungsprotokoll!A28</f>
        <v>90</v>
      </c>
      <c r="B28" s="8">
        <f>Kluppierungsprotokoll!B28</f>
        <v>8.2240000000000002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3">
      <c r="A29" s="8">
        <f>Kluppierungsprotokoll!A29</f>
        <v>0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3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3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3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3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3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3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3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3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3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3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3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3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3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3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3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3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3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3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3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3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3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3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29</v>
      </c>
    </row>
    <row r="2" spans="1:19" x14ac:dyDescent="0.3">
      <c r="A2" s="5" t="s">
        <v>33</v>
      </c>
    </row>
    <row r="3" spans="1:19" x14ac:dyDescent="0.3">
      <c r="A3" s="2" t="s">
        <v>15</v>
      </c>
    </row>
    <row r="4" spans="1:19" x14ac:dyDescent="0.3">
      <c r="A4" s="2" t="s">
        <v>16</v>
      </c>
    </row>
    <row r="5" spans="1:19" x14ac:dyDescent="0.3">
      <c r="A5" s="2" t="s">
        <v>17</v>
      </c>
    </row>
    <row r="6" spans="1:19" x14ac:dyDescent="0.3">
      <c r="A6" s="2" t="s">
        <v>18</v>
      </c>
      <c r="B6">
        <f>Kluppierungsprotokoll!B6</f>
        <v>0.42</v>
      </c>
      <c r="C6" s="2" t="s">
        <v>0</v>
      </c>
    </row>
    <row r="8" spans="1:19" ht="46.8" x14ac:dyDescent="0.3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">
      <c r="A9" s="7">
        <f>Kluppierungsprotokoll!A9</f>
        <v>14</v>
      </c>
      <c r="B9" s="7">
        <f>Kluppierungsprotokoll!B9</f>
        <v>9.2999999999999999E-2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4.6181412007769963E-2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3">
      <c r="A10" s="8">
        <f>Kluppierungsprotokoll!A10</f>
        <v>18</v>
      </c>
      <c r="B10" s="8">
        <f>Kluppierungsprotokoll!B10</f>
        <v>0.18099999999999999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5.0893800988154644E-2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3">
      <c r="A11" s="8">
        <f>Kluppierungsprotokoll!A11</f>
        <v>22</v>
      </c>
      <c r="B11" s="8">
        <f>Kluppierungsprotokoll!B11</f>
        <v>0.30099999999999999</v>
      </c>
      <c r="C11" s="8">
        <f>Kluppierungsprotokoll!C11*($A11/200)^2*PI()</f>
        <v>0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0.60821233773498395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3">
      <c r="A12" s="8">
        <f>Kluppierungsprotokoll!A12</f>
        <v>26</v>
      </c>
      <c r="B12" s="8">
        <f>Kluppierungsprotokoll!B12</f>
        <v>0.45900000000000002</v>
      </c>
      <c r="C12" s="8">
        <f>Kluppierungsprotokoll!C12*($A12/200)^2*PI()</f>
        <v>0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0.63711499014801021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3">
      <c r="A13" s="8">
        <f>Kluppierungsprotokoll!A13</f>
        <v>30</v>
      </c>
      <c r="B13" s="8">
        <f>Kluppierungsprotokoll!B13</f>
        <v>0.65700000000000003</v>
      </c>
      <c r="C13" s="8">
        <f>Kluppierungsprotokoll!C13*($A13/200)^2*PI()</f>
        <v>0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0.9189158511750144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3">
      <c r="A14" s="8">
        <f>Kluppierungsprotokoll!A14</f>
        <v>34</v>
      </c>
      <c r="B14" s="8">
        <f>Kluppierungsprotokoll!B14</f>
        <v>0.89800000000000002</v>
      </c>
      <c r="C14" s="8">
        <f>Kluppierungsprotokoll!C14*($A14/200)^2*PI()</f>
        <v>0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0.8171282491987053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0.18158405537749009</v>
      </c>
    </row>
    <row r="15" spans="1:19" x14ac:dyDescent="0.3">
      <c r="A15" s="8">
        <f>Kluppierungsprotokoll!A15</f>
        <v>38</v>
      </c>
      <c r="B15" s="8">
        <f>Kluppierungsprotokoll!B15</f>
        <v>1.1839999999999999</v>
      </c>
      <c r="C15" s="8">
        <f>Kluppierungsprotokoll!C15*($A15/200)^2*PI()</f>
        <v>0.11341149479459153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0.56705747397295769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3">
      <c r="A16" s="8">
        <f>Kluppierungsprotokoll!A16</f>
        <v>42</v>
      </c>
      <c r="B16" s="8">
        <f>Kluppierungsprotokoll!B16</f>
        <v>1.5169999999999999</v>
      </c>
      <c r="C16" s="8">
        <f>Kluppierungsprotokoll!C16*($A16/200)^2*PI()</f>
        <v>0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0.69272118011654926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3">
      <c r="A17" s="8">
        <f>Kluppierungsprotokoll!A17</f>
        <v>46</v>
      </c>
      <c r="B17" s="8">
        <f>Kluppierungsprotokoll!B17</f>
        <v>1.899</v>
      </c>
      <c r="C17" s="8">
        <f>Kluppierungsprotokoll!C17*($A17/200)^2*PI()</f>
        <v>0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0.4985707541247002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3">
      <c r="A18" s="8">
        <f>Kluppierungsprotokoll!A18</f>
        <v>50</v>
      </c>
      <c r="B18" s="8">
        <f>Kluppierungsprotokoll!B18</f>
        <v>2.3210000000000002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0.19634954084936207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3">
      <c r="A19" s="8">
        <f>Kluppierungsprotokoll!A19</f>
        <v>54</v>
      </c>
      <c r="B19" s="8">
        <f>Kluppierungsprotokoll!B19</f>
        <v>2.7709999999999999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1.1451105222334796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3">
      <c r="A20" s="8">
        <f>Kluppierungsprotokoll!A20</f>
        <v>58</v>
      </c>
      <c r="B20" s="8">
        <f>Kluppierungsprotokoll!B20</f>
        <v>3.262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0.79262382650070473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3">
      <c r="A21" s="8">
        <f>Kluppierungsprotokoll!A21</f>
        <v>62</v>
      </c>
      <c r="B21" s="8">
        <f>Kluppierungsprotokoll!B21</f>
        <v>3.78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3">
      <c r="A22" s="8">
        <f>Kluppierungsprotokoll!A22</f>
        <v>66</v>
      </c>
      <c r="B22" s="8">
        <f>Kluppierungsprotokoll!B22</f>
        <v>4.32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3">
      <c r="A23" s="8">
        <f>Kluppierungsprotokoll!A23</f>
        <v>70</v>
      </c>
      <c r="B23" s="8">
        <f>Kluppierungsprotokoll!B23</f>
        <v>4.8869999999999996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3">
      <c r="A24" s="8">
        <f>Kluppierungsprotokoll!A24</f>
        <v>74</v>
      </c>
      <c r="B24" s="8">
        <f>Kluppierungsprotokoll!B24</f>
        <v>5.4880000000000004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3">
      <c r="A25" s="8">
        <f>Kluppierungsprotokoll!A25</f>
        <v>78</v>
      </c>
      <c r="B25" s="8">
        <f>Kluppierungsprotokoll!B25</f>
        <v>6.1230000000000002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3">
      <c r="A26" s="8">
        <f>Kluppierungsprotokoll!A26</f>
        <v>82</v>
      </c>
      <c r="B26" s="8">
        <f>Kluppierungsprotokoll!B26</f>
        <v>6.7910000000000004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3">
      <c r="A27" s="8">
        <f>Kluppierungsprotokoll!A27</f>
        <v>86</v>
      </c>
      <c r="B27" s="8">
        <f>Kluppierungsprotokoll!B27</f>
        <v>7.4909999999999997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3">
      <c r="A28" s="8">
        <f>Kluppierungsprotokoll!A28</f>
        <v>90</v>
      </c>
      <c r="B28" s="8">
        <f>Kluppierungsprotokoll!B28</f>
        <v>8.2240000000000002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3">
      <c r="A29" s="8">
        <f>Kluppierungsprotokoll!A29</f>
        <v>0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3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3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3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3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3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3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3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3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3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3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3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3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3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3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3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3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3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3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3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3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3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3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3">
      <c r="A53" t="s">
        <v>24</v>
      </c>
      <c r="B53" t="s">
        <v>23</v>
      </c>
      <c r="C53">
        <f>SUM(C9:C51)</f>
        <v>0.11341149479459153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6.970879939050393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0.18158405537749009</v>
      </c>
      <c r="T53">
        <f>SUM(C53:S53)</f>
        <v>7.2658754892224744</v>
      </c>
    </row>
    <row r="54" spans="1:20" x14ac:dyDescent="0.3">
      <c r="A54" t="s">
        <v>24</v>
      </c>
      <c r="B54" t="s">
        <v>26</v>
      </c>
      <c r="C54">
        <f>C53/$B$6</f>
        <v>0.27002736855855131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16.597333188215224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0.43234298899402401</v>
      </c>
      <c r="T54">
        <f>SUM(C54:S54)</f>
        <v>17.299703545767798</v>
      </c>
    </row>
    <row r="55" spans="1:20" x14ac:dyDescent="0.3">
      <c r="A55" t="s">
        <v>24</v>
      </c>
      <c r="B55" t="s">
        <v>31</v>
      </c>
      <c r="C55">
        <f>C54/$T54</f>
        <v>1.560878588723625E-2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0.95939986163957114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2.4991352473192667E-2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30</v>
      </c>
    </row>
    <row r="2" spans="1:19" x14ac:dyDescent="0.3">
      <c r="A2" s="5" t="s">
        <v>32</v>
      </c>
    </row>
    <row r="3" spans="1:19" x14ac:dyDescent="0.3">
      <c r="A3" s="2" t="s">
        <v>15</v>
      </c>
    </row>
    <row r="4" spans="1:19" x14ac:dyDescent="0.3">
      <c r="A4" s="2" t="s">
        <v>16</v>
      </c>
    </row>
    <row r="5" spans="1:19" x14ac:dyDescent="0.3">
      <c r="A5" s="2" t="s">
        <v>17</v>
      </c>
    </row>
    <row r="6" spans="1:19" x14ac:dyDescent="0.3">
      <c r="A6" s="2" t="s">
        <v>18</v>
      </c>
      <c r="B6">
        <f>Kluppierungsprotokoll!B6</f>
        <v>0.42</v>
      </c>
      <c r="C6" s="2" t="s">
        <v>0</v>
      </c>
    </row>
    <row r="8" spans="1:19" ht="46.8" x14ac:dyDescent="0.3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">
      <c r="A9" s="7">
        <f>Kluppierungsprotokoll!A9</f>
        <v>14</v>
      </c>
      <c r="B9" s="7">
        <f>Kluppierungsprotokoll!B9</f>
        <v>9.2999999999999999E-2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0.27900000000000003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3">
      <c r="A10" s="8">
        <f>Kluppierungsprotokoll!A10</f>
        <v>18</v>
      </c>
      <c r="B10" s="8">
        <f>Kluppierungsprotokoll!B10</f>
        <v>0.18099999999999999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0.36199999999999999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3">
      <c r="A11" s="8">
        <f>Kluppierungsprotokoll!A11</f>
        <v>22</v>
      </c>
      <c r="B11" s="8">
        <f>Kluppierungsprotokoll!B11</f>
        <v>0.30099999999999999</v>
      </c>
      <c r="C11" s="8">
        <f>Kluppierungsprotokoll!C11*$B11</f>
        <v>0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4.8159999999999998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3">
      <c r="A12" s="8">
        <f>Kluppierungsprotokoll!A12</f>
        <v>26</v>
      </c>
      <c r="B12" s="8">
        <f>Kluppierungsprotokoll!B12</f>
        <v>0.45900000000000002</v>
      </c>
      <c r="C12" s="8">
        <f>Kluppierungsprotokoll!C12*$B12</f>
        <v>0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5.508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3">
      <c r="A13" s="8">
        <f>Kluppierungsprotokoll!A13</f>
        <v>30</v>
      </c>
      <c r="B13" s="8">
        <f>Kluppierungsprotokoll!B13</f>
        <v>0.65700000000000003</v>
      </c>
      <c r="C13" s="8">
        <f>Kluppierungsprotokoll!C13*$B13</f>
        <v>0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8.5410000000000004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3">
      <c r="A14" s="8">
        <f>Kluppierungsprotokoll!A14</f>
        <v>34</v>
      </c>
      <c r="B14" s="8">
        <f>Kluppierungsprotokoll!B14</f>
        <v>0.89800000000000002</v>
      </c>
      <c r="C14" s="8">
        <f>Kluppierungsprotokoll!C14*$B14</f>
        <v>0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8.0820000000000007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1.796</v>
      </c>
    </row>
    <row r="15" spans="1:19" x14ac:dyDescent="0.3">
      <c r="A15" s="8">
        <f>Kluppierungsprotokoll!A15</f>
        <v>38</v>
      </c>
      <c r="B15" s="8">
        <f>Kluppierungsprotokoll!B15</f>
        <v>1.1839999999999999</v>
      </c>
      <c r="C15" s="8">
        <f>Kluppierungsprotokoll!C15*$B15</f>
        <v>1.1839999999999999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5.92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3">
      <c r="A16" s="8">
        <f>Kluppierungsprotokoll!A16</f>
        <v>42</v>
      </c>
      <c r="B16" s="8">
        <f>Kluppierungsprotokoll!B16</f>
        <v>1.5169999999999999</v>
      </c>
      <c r="C16" s="8">
        <f>Kluppierungsprotokoll!C16*$B16</f>
        <v>0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7.5849999999999991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3">
      <c r="A17" s="8">
        <f>Kluppierungsprotokoll!A17</f>
        <v>46</v>
      </c>
      <c r="B17" s="8">
        <f>Kluppierungsprotokoll!B17</f>
        <v>1.899</v>
      </c>
      <c r="C17" s="8">
        <f>Kluppierungsprotokoll!C17*$B17</f>
        <v>0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5.6970000000000001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3">
      <c r="A18" s="8">
        <f>Kluppierungsprotokoll!A18</f>
        <v>50</v>
      </c>
      <c r="B18" s="8">
        <f>Kluppierungsprotokoll!B18</f>
        <v>2.3210000000000002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2.3210000000000002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3">
      <c r="A19" s="8">
        <f>Kluppierungsprotokoll!A19</f>
        <v>54</v>
      </c>
      <c r="B19" s="8">
        <f>Kluppierungsprotokoll!B19</f>
        <v>2.7709999999999999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13.855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3">
      <c r="A20" s="8">
        <f>Kluppierungsprotokoll!A20</f>
        <v>58</v>
      </c>
      <c r="B20" s="8">
        <f>Kluppierungsprotokoll!B20</f>
        <v>3.262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9.7859999999999996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3">
      <c r="A21" s="8">
        <f>Kluppierungsprotokoll!A21</f>
        <v>62</v>
      </c>
      <c r="B21" s="8">
        <f>Kluppierungsprotokoll!B21</f>
        <v>3.78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3">
      <c r="A22" s="8">
        <f>Kluppierungsprotokoll!A22</f>
        <v>66</v>
      </c>
      <c r="B22" s="8">
        <f>Kluppierungsprotokoll!B22</f>
        <v>4.32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3">
      <c r="A23" s="8">
        <f>Kluppierungsprotokoll!A23</f>
        <v>70</v>
      </c>
      <c r="B23" s="8">
        <f>Kluppierungsprotokoll!B23</f>
        <v>4.8869999999999996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3">
      <c r="A24" s="8">
        <f>Kluppierungsprotokoll!A24</f>
        <v>74</v>
      </c>
      <c r="B24" s="8">
        <f>Kluppierungsprotokoll!B24</f>
        <v>5.4880000000000004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3">
      <c r="A25" s="8">
        <f>Kluppierungsprotokoll!A25</f>
        <v>78</v>
      </c>
      <c r="B25" s="8">
        <f>Kluppierungsprotokoll!B25</f>
        <v>6.1230000000000002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3">
      <c r="A26" s="8">
        <f>Kluppierungsprotokoll!A26</f>
        <v>82</v>
      </c>
      <c r="B26" s="8">
        <f>Kluppierungsprotokoll!B26</f>
        <v>6.7910000000000004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3">
      <c r="A27" s="8">
        <f>Kluppierungsprotokoll!A27</f>
        <v>86</v>
      </c>
      <c r="B27" s="8">
        <f>Kluppierungsprotokoll!B27</f>
        <v>7.4909999999999997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3">
      <c r="A28" s="8">
        <f>Kluppierungsprotokoll!A28</f>
        <v>90</v>
      </c>
      <c r="B28" s="8">
        <f>Kluppierungsprotokoll!B28</f>
        <v>8.2240000000000002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3">
      <c r="A29" s="8">
        <f>Kluppierungsprotokoll!A29</f>
        <v>0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3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3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3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3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3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3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3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3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3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3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3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3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3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3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3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3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3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3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3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3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3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3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3">
      <c r="A53" t="s">
        <v>25</v>
      </c>
      <c r="B53" t="s">
        <v>23</v>
      </c>
      <c r="C53">
        <f>SUM(C9:C51)</f>
        <v>1.1839999999999999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72.75200000000001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1.796</v>
      </c>
      <c r="T53">
        <f>SUM(C53:S53)</f>
        <v>75.732000000000014</v>
      </c>
    </row>
    <row r="54" spans="1:20" x14ac:dyDescent="0.3">
      <c r="A54" t="s">
        <v>25</v>
      </c>
      <c r="B54" t="s">
        <v>26</v>
      </c>
      <c r="C54">
        <f>C53/$B$6</f>
        <v>2.8190476190476188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173.21904761904764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4.2761904761904761</v>
      </c>
      <c r="T54">
        <f>SUM(C54:S54)</f>
        <v>180.31428571428572</v>
      </c>
    </row>
    <row r="55" spans="1:20" x14ac:dyDescent="0.3">
      <c r="A55" t="s">
        <v>25</v>
      </c>
      <c r="B55" t="s">
        <v>31</v>
      </c>
      <c r="C55">
        <f>C54/$T54</f>
        <v>1.5634078064754659E-2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0.9606507156816142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2.3715206253631226E-2</v>
      </c>
      <c r="T55">
        <f>SUM(C55:S55)</f>
        <v>1.0000000000000002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8" ma:contentTypeDescription="Ein neues Dokument erstellen." ma:contentTypeScope="" ma:versionID="ada8fd744ab2dbaeb46b4a3fd42a72ba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fdc8c19ea6a41c2bfb18e1d544ad167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FF5539-5BFF-4C10-BDB0-F80F8A700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3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Patrick Gisler</cp:lastModifiedBy>
  <cp:lastPrinted>2024-07-16T06:59:03Z</cp:lastPrinted>
  <dcterms:created xsi:type="dcterms:W3CDTF">2022-03-10T11:48:40Z</dcterms:created>
  <dcterms:modified xsi:type="dcterms:W3CDTF">2026-06-24T12:58:49Z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