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37\2015.12.09_Analyse des effets\"/>
    </mc:Choice>
  </mc:AlternateContent>
  <bookViews>
    <workbookView xWindow="0" yWindow="0" windowWidth="14670" windowHeight="117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9" i="5" l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6" l="1"/>
  <c r="Q32" i="6"/>
  <c r="J32" i="6"/>
  <c r="R32" i="6"/>
  <c r="C32" i="6"/>
  <c r="K32" i="6"/>
  <c r="S32" i="6"/>
  <c r="E32" i="6"/>
  <c r="D32" i="6"/>
  <c r="L32" i="6"/>
  <c r="M32" i="6"/>
  <c r="F32" i="6"/>
  <c r="N32" i="6"/>
  <c r="G32" i="6"/>
  <c r="O32" i="6"/>
  <c r="H32" i="6"/>
  <c r="P32" i="6"/>
  <c r="D37" i="6"/>
  <c r="L37" i="6"/>
  <c r="E37" i="6"/>
  <c r="M37" i="6"/>
  <c r="H37" i="6"/>
  <c r="F37" i="6"/>
  <c r="N37" i="6"/>
  <c r="P37" i="6"/>
  <c r="G37" i="6"/>
  <c r="O37" i="6"/>
  <c r="I37" i="6"/>
  <c r="Q37" i="6"/>
  <c r="S37" i="6"/>
  <c r="J37" i="6"/>
  <c r="R37" i="6"/>
  <c r="C37" i="6"/>
  <c r="K37" i="6"/>
  <c r="C30" i="5"/>
  <c r="K30" i="5"/>
  <c r="S30" i="5"/>
  <c r="D30" i="5"/>
  <c r="L30" i="5"/>
  <c r="E30" i="5"/>
  <c r="M30" i="5"/>
  <c r="O30" i="5"/>
  <c r="P30" i="5"/>
  <c r="Q30" i="5"/>
  <c r="J30" i="5"/>
  <c r="F30" i="5"/>
  <c r="N30" i="5"/>
  <c r="H30" i="5"/>
  <c r="R30" i="5"/>
  <c r="G30" i="5"/>
  <c r="I30" i="5"/>
  <c r="G34" i="5"/>
  <c r="O34" i="5"/>
  <c r="K34" i="5"/>
  <c r="D34" i="5"/>
  <c r="M34" i="5"/>
  <c r="H34" i="5"/>
  <c r="P34" i="5"/>
  <c r="I34" i="5"/>
  <c r="Q34" i="5"/>
  <c r="C34" i="5"/>
  <c r="F34" i="5"/>
  <c r="J34" i="5"/>
  <c r="R34" i="5"/>
  <c r="S34" i="5"/>
  <c r="N34" i="5"/>
  <c r="L34" i="5"/>
  <c r="E34" i="5"/>
  <c r="C38" i="5"/>
  <c r="K38" i="5"/>
  <c r="S38" i="5"/>
  <c r="D38" i="5"/>
  <c r="L38" i="5"/>
  <c r="J38" i="5"/>
  <c r="E38" i="5"/>
  <c r="M38" i="5"/>
  <c r="H38" i="5"/>
  <c r="I38" i="5"/>
  <c r="F38" i="5"/>
  <c r="N38" i="5"/>
  <c r="G38" i="5"/>
  <c r="P38" i="5"/>
  <c r="Q38" i="5"/>
  <c r="R38" i="5"/>
  <c r="O38" i="5"/>
  <c r="C30" i="6"/>
  <c r="K30" i="6"/>
  <c r="S30" i="6"/>
  <c r="D30" i="6"/>
  <c r="L30" i="6"/>
  <c r="E30" i="6"/>
  <c r="M30" i="6"/>
  <c r="O30" i="6"/>
  <c r="F30" i="6"/>
  <c r="N30" i="6"/>
  <c r="G30" i="6"/>
  <c r="H30" i="6"/>
  <c r="P30" i="6"/>
  <c r="J30" i="6"/>
  <c r="I30" i="6"/>
  <c r="Q30" i="6"/>
  <c r="R30" i="6"/>
  <c r="G34" i="6"/>
  <c r="O34" i="6"/>
  <c r="H34" i="6"/>
  <c r="P34" i="6"/>
  <c r="C34" i="6"/>
  <c r="I34" i="6"/>
  <c r="Q34" i="6"/>
  <c r="S34" i="6"/>
  <c r="J34" i="6"/>
  <c r="R34" i="6"/>
  <c r="K34" i="6"/>
  <c r="D34" i="6"/>
  <c r="L34" i="6"/>
  <c r="F34" i="6"/>
  <c r="E34" i="6"/>
  <c r="M34" i="6"/>
  <c r="N34" i="6"/>
  <c r="C38" i="6"/>
  <c r="K38" i="6"/>
  <c r="S38" i="6"/>
  <c r="O38" i="6"/>
  <c r="D38" i="6"/>
  <c r="L38" i="6"/>
  <c r="E38" i="6"/>
  <c r="M38" i="6"/>
  <c r="F38" i="6"/>
  <c r="N38" i="6"/>
  <c r="G38" i="6"/>
  <c r="H38" i="6"/>
  <c r="P38" i="6"/>
  <c r="I38" i="6"/>
  <c r="Q38" i="6"/>
  <c r="J38" i="6"/>
  <c r="R38" i="6"/>
  <c r="D37" i="5"/>
  <c r="L37" i="5"/>
  <c r="P37" i="5"/>
  <c r="I37" i="5"/>
  <c r="R37" i="5"/>
  <c r="E37" i="5"/>
  <c r="M37" i="5"/>
  <c r="F37" i="5"/>
  <c r="N37" i="5"/>
  <c r="H37" i="5"/>
  <c r="S37" i="5"/>
  <c r="G37" i="5"/>
  <c r="O37" i="5"/>
  <c r="C37" i="5"/>
  <c r="Q37" i="5"/>
  <c r="J37" i="5"/>
  <c r="K37" i="5"/>
  <c r="I32" i="5"/>
  <c r="Q32" i="5"/>
  <c r="F32" i="5"/>
  <c r="G32" i="5"/>
  <c r="J32" i="5"/>
  <c r="R32" i="5"/>
  <c r="C32" i="5"/>
  <c r="K32" i="5"/>
  <c r="S32" i="5"/>
  <c r="M32" i="5"/>
  <c r="P32" i="5"/>
  <c r="D32" i="5"/>
  <c r="L32" i="5"/>
  <c r="E32" i="5"/>
  <c r="N32" i="5"/>
  <c r="O32" i="5"/>
  <c r="H32" i="5"/>
  <c r="H33" i="5"/>
  <c r="P33" i="5"/>
  <c r="I33" i="5"/>
  <c r="Q33" i="5"/>
  <c r="J33" i="5"/>
  <c r="R33" i="5"/>
  <c r="M33" i="5"/>
  <c r="F33" i="5"/>
  <c r="C33" i="5"/>
  <c r="K33" i="5"/>
  <c r="S33" i="5"/>
  <c r="D33" i="5"/>
  <c r="L33" i="5"/>
  <c r="E33" i="5"/>
  <c r="N33" i="5"/>
  <c r="G33" i="5"/>
  <c r="O33" i="5"/>
  <c r="J31" i="5"/>
  <c r="R31" i="5"/>
  <c r="N31" i="5"/>
  <c r="G31" i="5"/>
  <c r="H31" i="5"/>
  <c r="C31" i="5"/>
  <c r="K31" i="5"/>
  <c r="S31" i="5"/>
  <c r="Q31" i="5"/>
  <c r="D31" i="5"/>
  <c r="L31" i="5"/>
  <c r="E31" i="5"/>
  <c r="M31" i="5"/>
  <c r="F31" i="5"/>
  <c r="P31" i="5"/>
  <c r="O31" i="5"/>
  <c r="I31" i="5"/>
  <c r="F35" i="5"/>
  <c r="N35" i="5"/>
  <c r="K35" i="5"/>
  <c r="G35" i="5"/>
  <c r="O35" i="5"/>
  <c r="H35" i="5"/>
  <c r="P35" i="5"/>
  <c r="R35" i="5"/>
  <c r="S35" i="5"/>
  <c r="M35" i="5"/>
  <c r="I35" i="5"/>
  <c r="Q35" i="5"/>
  <c r="C35" i="5"/>
  <c r="D35" i="5"/>
  <c r="J35" i="5"/>
  <c r="L35" i="5"/>
  <c r="E35" i="5"/>
  <c r="J31" i="6"/>
  <c r="R31" i="6"/>
  <c r="C31" i="6"/>
  <c r="K31" i="6"/>
  <c r="S31" i="6"/>
  <c r="D31" i="6"/>
  <c r="L31" i="6"/>
  <c r="F31" i="6"/>
  <c r="E31" i="6"/>
  <c r="M31" i="6"/>
  <c r="N31" i="6"/>
  <c r="G31" i="6"/>
  <c r="O31" i="6"/>
  <c r="Q31" i="6"/>
  <c r="H31" i="6"/>
  <c r="P31" i="6"/>
  <c r="I31" i="6"/>
  <c r="F35" i="6"/>
  <c r="N35" i="6"/>
  <c r="G35" i="6"/>
  <c r="O35" i="6"/>
  <c r="H35" i="6"/>
  <c r="P35" i="6"/>
  <c r="J35" i="6"/>
  <c r="I35" i="6"/>
  <c r="Q35" i="6"/>
  <c r="R35" i="6"/>
  <c r="C35" i="6"/>
  <c r="K35" i="6"/>
  <c r="S35" i="6"/>
  <c r="E35" i="6"/>
  <c r="D35" i="6"/>
  <c r="L35" i="6"/>
  <c r="M35" i="6"/>
  <c r="E36" i="5"/>
  <c r="M36" i="5"/>
  <c r="I36" i="5"/>
  <c r="K36" i="5"/>
  <c r="F36" i="5"/>
  <c r="N36" i="5"/>
  <c r="G36" i="5"/>
  <c r="O36" i="5"/>
  <c r="C36" i="5"/>
  <c r="H36" i="5"/>
  <c r="P36" i="5"/>
  <c r="Q36" i="5"/>
  <c r="R36" i="5"/>
  <c r="S36" i="5"/>
  <c r="D36" i="5"/>
  <c r="J36" i="5"/>
  <c r="L36" i="5"/>
  <c r="E36" i="6"/>
  <c r="M36" i="6"/>
  <c r="I36" i="6"/>
  <c r="F36" i="6"/>
  <c r="N36" i="6"/>
  <c r="G36" i="6"/>
  <c r="O36" i="6"/>
  <c r="Q36" i="6"/>
  <c r="H36" i="6"/>
  <c r="P36" i="6"/>
  <c r="J36" i="6"/>
  <c r="R36" i="6"/>
  <c r="D36" i="6"/>
  <c r="C36" i="6"/>
  <c r="K36" i="6"/>
  <c r="S36" i="6"/>
  <c r="L36" i="6"/>
  <c r="H33" i="6"/>
  <c r="P33" i="6"/>
  <c r="D33" i="6"/>
  <c r="I33" i="6"/>
  <c r="Q33" i="6"/>
  <c r="J33" i="6"/>
  <c r="R33" i="6"/>
  <c r="L33" i="6"/>
  <c r="C33" i="6"/>
  <c r="K33" i="6"/>
  <c r="S33" i="6"/>
  <c r="E33" i="6"/>
  <c r="M33" i="6"/>
  <c r="G33" i="6"/>
  <c r="F33" i="6"/>
  <c r="N33" i="6"/>
  <c r="O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<sst xmlns="http://schemas.openxmlformats.org/spreadsheetml/2006/main" count="155" uniqueCount="56">
  <si>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</si>
  <si>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</si>
  <si>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</si>
  <si>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</si>
  <si>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</si>
  <si>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</si>
  <si>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</si>
  <si>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</si>
  <si>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</si>
  <si>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</si>
  <si>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</si>
  <si>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</si>
  <si>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</si>
  <si>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</si>
  <si>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</si>
  <si>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</si>
  <si>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</si>
  <si>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</si>
  <si>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</si>
  <si>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</si>
  <si>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</si>
  <si>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</si>
  <si>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</si>
  <si>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</si>
  <si>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</si>
  <si>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</si>
  <si>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</si>
  <si>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</si>
  <si>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</si>
  <si>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</si>
  <si>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</si>
  <si>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</si>
  <si>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</si>
  <si>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</si>
  <si>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</si>
  <si>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</si>
  <si>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</si>
  <si>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</si>
  <si>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</si>
  <si>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</si>
  <si>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</si>
  <si>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</si>
  <si>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</si>
  <si>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</si>
  <si>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</si>
  <si>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</si>
  <si>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</si>
  <si>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</si>
  <si>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</si>
  <si>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</si>
  <si>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</si>
  <si>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</si>
  <si>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</si>
  <si>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</si>
  <si>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VD37 Bas de la Vaux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</si>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</sst>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G19" sqref="G19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42347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3</v>
      </c>
      <c r="D11" s="8">
        <v>9</v>
      </c>
      <c r="E11" s="8"/>
      <c r="F11" s="8"/>
      <c r="G11" s="8"/>
      <c r="H11" s="8"/>
      <c r="I11" s="8">
        <v>4</v>
      </c>
      <c r="J11" s="8">
        <v>1</v>
      </c>
      <c r="K11" s="8"/>
      <c r="L11" s="8"/>
      <c r="M11" s="8"/>
      <c r="N11" s="8"/>
      <c r="O11" s="8"/>
      <c r="P11" s="8"/>
      <c r="Q11" s="8"/>
      <c r="R11" s="8"/>
      <c r="S11" s="8">
        <v>1</v>
      </c>
    </row>
    <row r="12" spans="1:19" x14ac:dyDescent="0.25">
      <c r="A12" s="8">
        <v>22</v>
      </c>
      <c r="B12" s="8">
        <v>0.28999999999999998</v>
      </c>
      <c r="C12" s="8">
        <v>2</v>
      </c>
      <c r="D12" s="8">
        <v>2</v>
      </c>
      <c r="E12" s="8"/>
      <c r="F12" s="8"/>
      <c r="G12" s="8"/>
      <c r="H12" s="8"/>
      <c r="I12" s="8">
        <v>5</v>
      </c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0.46</v>
      </c>
      <c r="C13" s="8">
        <v>3</v>
      </c>
      <c r="D13" s="8"/>
      <c r="E13" s="8"/>
      <c r="F13" s="8"/>
      <c r="G13" s="8"/>
      <c r="H13" s="8"/>
      <c r="I13" s="8">
        <v>4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2</v>
      </c>
      <c r="D14" s="8">
        <v>3</v>
      </c>
      <c r="E14" s="8"/>
      <c r="F14" s="8"/>
      <c r="G14" s="8"/>
      <c r="H14" s="8"/>
      <c r="I14" s="8">
        <v>5</v>
      </c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2</v>
      </c>
      <c r="D15" s="8">
        <v>1</v>
      </c>
      <c r="E15" s="8"/>
      <c r="F15" s="8"/>
      <c r="G15" s="8"/>
      <c r="H15" s="8"/>
      <c r="I15" s="8">
        <v>10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6</v>
      </c>
      <c r="D16" s="8">
        <v>1</v>
      </c>
      <c r="E16" s="8"/>
      <c r="F16" s="8"/>
      <c r="G16" s="8"/>
      <c r="H16" s="8"/>
      <c r="I16" s="8">
        <v>3</v>
      </c>
      <c r="J16" s="8">
        <v>2</v>
      </c>
      <c r="K16" s="8"/>
      <c r="L16" s="8"/>
      <c r="M16" s="8"/>
      <c r="N16" s="8"/>
      <c r="O16" s="8"/>
      <c r="P16" s="8"/>
      <c r="Q16" s="8"/>
      <c r="R16" s="8"/>
      <c r="S16" s="8">
        <v>1</v>
      </c>
    </row>
    <row r="17" spans="1:19" x14ac:dyDescent="0.25">
      <c r="A17" s="8">
        <v>42</v>
      </c>
      <c r="B17" s="8">
        <v>1.56</v>
      </c>
      <c r="C17" s="8">
        <v>3</v>
      </c>
      <c r="D17" s="8"/>
      <c r="E17" s="8"/>
      <c r="F17" s="8"/>
      <c r="G17" s="8"/>
      <c r="H17" s="8"/>
      <c r="I17" s="8">
        <v>2</v>
      </c>
      <c r="J17" s="8">
        <v>2</v>
      </c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3</v>
      </c>
      <c r="D18" s="8">
        <v>1</v>
      </c>
      <c r="E18" s="8"/>
      <c r="F18" s="8"/>
      <c r="G18" s="8"/>
      <c r="H18" s="8"/>
      <c r="I18" s="8">
        <v>3</v>
      </c>
      <c r="J18" s="8">
        <v>2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3</v>
      </c>
      <c r="D19" s="8">
        <v>1</v>
      </c>
      <c r="E19" s="8"/>
      <c r="F19" s="8"/>
      <c r="G19" s="8"/>
      <c r="H19" s="8"/>
      <c r="I19" s="8">
        <v>1</v>
      </c>
      <c r="J19" s="8">
        <v>4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4</v>
      </c>
      <c r="D20" s="8">
        <v>2</v>
      </c>
      <c r="E20" s="8"/>
      <c r="F20" s="8"/>
      <c r="G20" s="8"/>
      <c r="H20" s="8"/>
      <c r="I20" s="8">
        <v>4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3</v>
      </c>
      <c r="D21" s="8">
        <v>2</v>
      </c>
      <c r="E21" s="8"/>
      <c r="F21" s="8"/>
      <c r="G21" s="8"/>
      <c r="H21" s="8"/>
      <c r="I21" s="8">
        <v>1</v>
      </c>
      <c r="J21" s="8">
        <v>1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2</v>
      </c>
      <c r="D22" s="8"/>
      <c r="E22" s="8"/>
      <c r="F22" s="8"/>
      <c r="G22" s="8"/>
      <c r="H22" s="8"/>
      <c r="I22" s="8">
        <v>0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2</v>
      </c>
      <c r="D23" s="8">
        <v>1</v>
      </c>
      <c r="E23" s="8"/>
      <c r="F23" s="8"/>
      <c r="G23" s="8"/>
      <c r="H23" s="8"/>
      <c r="I23" s="8">
        <v>0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3</v>
      </c>
      <c r="D24" s="8">
        <v>1</v>
      </c>
      <c r="E24" s="8"/>
      <c r="F24" s="8"/>
      <c r="G24" s="8"/>
      <c r="H24" s="8"/>
      <c r="I24" s="8">
        <v>0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>
        <v>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>
        <v>1</v>
      </c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41</v>
      </c>
      <c r="D54" s="12">
        <f t="shared" ref="D54:S54" si="0">SUM(D9:D51)</f>
        <v>27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43</v>
      </c>
      <c r="J54" s="12">
        <f t="shared" si="0"/>
        <v>12</v>
      </c>
      <c r="K54" s="12">
        <f t="shared" si="0"/>
        <v>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3</v>
      </c>
      <c r="T54" s="13">
        <f>SUM(C54:S54)</f>
        <v>128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62.1</v>
      </c>
      <c r="D55" s="20">
        <f t="shared" ref="D55:S55" si="3">ROUND(D54/$B$6, 1)</f>
        <v>40.9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65.2</v>
      </c>
      <c r="J55" s="20">
        <f t="shared" si="3"/>
        <v>18.2</v>
      </c>
      <c r="K55" s="20">
        <f t="shared" si="3"/>
        <v>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4.5</v>
      </c>
      <c r="T55" s="21">
        <f>ROUND(SUM(C55:S55),0)</f>
        <v>194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6.97</v>
      </c>
      <c r="D56" s="22">
        <f>ROUND('Calcul surface terriere'!D53, 2)</f>
        <v>4.09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4.84</v>
      </c>
      <c r="J56" s="22">
        <f>ROUND('Calcul surface terriere'!J53, 2)</f>
        <v>1.91</v>
      </c>
      <c r="K56" s="22">
        <f>ROUND('Calcul surface terriere'!K53, 2)</f>
        <v>0.21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0.18</v>
      </c>
      <c r="T56" s="23">
        <f>ROUND('Calcul surface terriere'!T53,1)</f>
        <v>18.2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10.56</v>
      </c>
      <c r="D57" s="22">
        <f>ROUND('Calcul surface terriere'!D54, 2)</f>
        <v>6.19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7.33</v>
      </c>
      <c r="J57" s="22">
        <f>ROUND('Calcul surface terriere'!J54, 2)</f>
        <v>2.9</v>
      </c>
      <c r="K57" s="22">
        <f>ROUND('Calcul surface terriere'!K54, 2)</f>
        <v>0.32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0.27</v>
      </c>
      <c r="T57" s="23">
        <f>ROUND('Calcul surface terriere'!T54, 1)</f>
        <v>27.6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38</v>
      </c>
      <c r="D58" s="24">
        <f>ROUND(100 * 'Calcul surface terriere'!D55,0)</f>
        <v>22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27</v>
      </c>
      <c r="J58" s="24">
        <f>ROUND(100 * 'Calcul surface terriere'!J55,0)</f>
        <v>11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82.7</v>
      </c>
      <c r="D59" s="26">
        <f>ROUND('Calcul volume sur pied'!D53, 1)</f>
        <v>49.1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53.7</v>
      </c>
      <c r="J59" s="26">
        <f>ROUND('Calcul volume sur pied'!J53, 1)</f>
        <v>22.3</v>
      </c>
      <c r="K59" s="26">
        <f>ROUND('Calcul volume sur pied'!K53, 1)</f>
        <v>2.2000000000000002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1.7</v>
      </c>
      <c r="T59" s="27">
        <f>ROUND('Calcul volume sur pied'!T53, 0)</f>
        <v>212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125.4</v>
      </c>
      <c r="D60" s="26">
        <f>ROUND('Calcul volume sur pied'!D54, 1)</f>
        <v>74.400000000000006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81.3</v>
      </c>
      <c r="J60" s="26">
        <f>ROUND('Calcul volume sur pied'!J54, 1)</f>
        <v>33.700000000000003</v>
      </c>
      <c r="K60" s="26">
        <f>ROUND('Calcul volume sur pied'!K54, 1)</f>
        <v>3.4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2.5</v>
      </c>
      <c r="T60" s="27">
        <f>ROUND('Calcul volume sur pied'!T54, 0)</f>
        <v>321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39</v>
      </c>
      <c r="D61" s="24">
        <f>ROUND(100 * 'Calcul volume sur pied'!D55, 0)</f>
        <v>23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25</v>
      </c>
      <c r="J61" s="24">
        <f>ROUND(100 * 'Calcul volume sur pied'!J55, 0)</f>
        <v>11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4.545454545454545</v>
      </c>
      <c r="D11" s="8">
        <f>'Protocole Inventaire'!D11/$B$6</f>
        <v>13.636363636363635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6.0606060606060606</v>
      </c>
      <c r="J11" s="8">
        <f>'Protocole Inventaire'!J11/$B$6</f>
        <v>1.5151515151515151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1.5151515151515151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3.0303030303030303</v>
      </c>
      <c r="D12" s="8">
        <f>'Protocole Inventaire'!D12/$B$6</f>
        <v>3.0303030303030303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7.5757575757575752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1.5151515151515151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4.545454545454545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6.0606060606060606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3.0303030303030303</v>
      </c>
      <c r="D14" s="8">
        <f>'Protocole Inventaire'!D14/$B$6</f>
        <v>4.545454545454545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7.5757575757575752</v>
      </c>
      <c r="J14" s="8">
        <f>'Protocole Inventaire'!J14/$B$6</f>
        <v>0</v>
      </c>
      <c r="K14" s="8">
        <f>'Protocole Inventaire'!K14/$B$6</f>
        <v>1.5151515151515151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3.0303030303030303</v>
      </c>
      <c r="D15" s="8">
        <f>'Protocole Inventaire'!D15/$B$6</f>
        <v>1.5151515151515151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15.15151515151515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9.0909090909090899</v>
      </c>
      <c r="D16" s="8">
        <f>'Protocole Inventaire'!D16/$B$6</f>
        <v>1.5151515151515151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4.545454545454545</v>
      </c>
      <c r="J16" s="8">
        <f>'Protocole Inventaire'!J16/$B$6</f>
        <v>3.0303030303030303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1.5151515151515151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4.545454545454545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3.0303030303030303</v>
      </c>
      <c r="J17" s="8">
        <f>'Protocole Inventaire'!J17/$B$6</f>
        <v>3.0303030303030303</v>
      </c>
      <c r="K17" s="8">
        <f>'Protocole Inventaire'!K17/$B$6</f>
        <v>1.5151515151515151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4.545454545454545</v>
      </c>
      <c r="D18" s="8">
        <f>'Protocole Inventaire'!D18/$B$6</f>
        <v>1.5151515151515151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4.545454545454545</v>
      </c>
      <c r="J18" s="8">
        <f>'Protocole Inventaire'!J18/$B$6</f>
        <v>3.0303030303030303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4.545454545454545</v>
      </c>
      <c r="D19" s="8">
        <f>'Protocole Inventaire'!D19/$B$6</f>
        <v>1.5151515151515151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1.5151515151515151</v>
      </c>
      <c r="J19" s="8">
        <f>'Protocole Inventaire'!J19/$B$6</f>
        <v>6.0606060606060606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6.0606060606060606</v>
      </c>
      <c r="D20" s="8">
        <f>'Protocole Inventaire'!D20/$B$6</f>
        <v>3.0303030303030303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6.0606060606060606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4.545454545454545</v>
      </c>
      <c r="D21" s="8">
        <f>'Protocole Inventaire'!D21/$B$6</f>
        <v>3.0303030303030303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1.5151515151515151</v>
      </c>
      <c r="J21" s="8">
        <f>'Protocole Inventaire'!J21/$B$6</f>
        <v>1.5151515151515151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3.0303030303030303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3.0303030303030303</v>
      </c>
      <c r="D23" s="8">
        <f>'Protocole Inventaire'!D23/$B$6</f>
        <v>1.5151515151515151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4.545454545454545</v>
      </c>
      <c r="D24" s="8">
        <f>'Protocole Inventaire'!D24/$B$6</f>
        <v>1.5151515151515151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4.545454545454545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1.5151515151515151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7.6340701482231973E-2</v>
      </c>
      <c r="D11" s="8">
        <f>'Protocole Inventaire'!D11*($A11/200)^2*PI()</f>
        <v>0.22902210444669591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0.10178760197630929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7.6026542216872994E-2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0.19006635554218249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0.15927874753700255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0.21237166338267005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0.1413716694115407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0.35342917352885167</v>
      </c>
      <c r="J14" s="8">
        <f>'Protocole Inventaire'!J14*($A14/200)^2*PI()</f>
        <v>0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0.18158405537749009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0.90792027688745036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0.68046896876754925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0.34023448438377463</v>
      </c>
      <c r="J16" s="8">
        <f>'Protocole Inventaire'!J16*($A16/200)^2*PI()</f>
        <v>0.22682298958918307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0.41563270806992952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0.27708847204661974</v>
      </c>
      <c r="J17" s="8">
        <f>'Protocole Inventaire'!J17*($A17/200)^2*PI()</f>
        <v>0.27708847204661974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0.4985707541247002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0.4985707541247002</v>
      </c>
      <c r="J18" s="8">
        <f>'Protocole Inventaire'!J18*($A18/200)^2*PI()</f>
        <v>0.33238050274980013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0.78539816339744828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0.91608841778678374</v>
      </c>
      <c r="D20" s="8">
        <f>'Protocole Inventaire'!D20*($A20/200)^2*PI()</f>
        <v>0.45804420889339187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0.91608841778678374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0.79262382650070473</v>
      </c>
      <c r="D21" s="8">
        <f>'Protocole Inventaire'!D21*($A21/200)^2*PI()</f>
        <v>0.52841588433380315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0.26420794216690158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0.68423887995185706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1.1545353001942489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1.2902521028293279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0.58088048164875272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6.969623301988956</v>
      </c>
      <c r="D53">
        <f t="shared" ref="D53:S53" si="0">SUM(D9:D51)</f>
        <v>4.0875262015856801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4.8389951643243583</v>
      </c>
      <c r="J53">
        <f t="shared" si="0"/>
        <v>1.9113449704440302</v>
      </c>
      <c r="K53">
        <f t="shared" si="0"/>
        <v>0.20923007072908023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0.17687166639710536</v>
      </c>
      <c r="T53">
        <f>SUM(C53:S53)</f>
        <v>18.193591375469211</v>
      </c>
    </row>
    <row r="54" spans="1:20" x14ac:dyDescent="0.25">
      <c r="A54" t="s">
        <v>49</v>
      </c>
      <c r="B54" t="s">
        <v>30</v>
      </c>
      <c r="C54">
        <f>C53/$B$6</f>
        <v>10.560035306043872</v>
      </c>
      <c r="D54">
        <f t="shared" ref="D54:S54" si="1">D53/$B$6</f>
        <v>6.1932215175540604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7.3318108550369061</v>
      </c>
      <c r="J54">
        <f t="shared" si="1"/>
        <v>2.8959772279455001</v>
      </c>
      <c r="K54">
        <f t="shared" si="1"/>
        <v>0.31701525868042457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0.26798737332894751</v>
      </c>
      <c r="T54">
        <f>SUM(C54:S54)</f>
        <v>27.566047538589711</v>
      </c>
    </row>
    <row r="55" spans="1:20" x14ac:dyDescent="0.25">
      <c r="A55" t="s">
        <v>49</v>
      </c>
      <c r="B55" t="s">
        <v>50</v>
      </c>
      <c r="C55">
        <f>C54/$T54</f>
        <v>0.38308122668876915</v>
      </c>
      <c r="D55">
        <f t="shared" ref="D55:S55" si="2">D54/$T54</f>
        <v>0.22466846249481973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0.26597251001519545</v>
      </c>
      <c r="J55">
        <f t="shared" si="2"/>
        <v>0.10505594695399917</v>
      </c>
      <c r="K55">
        <f t="shared" si="2"/>
        <v>1.1500207210940737E-2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9.7216466362757287E-3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0.54</v>
      </c>
      <c r="D11" s="8">
        <f>'Protocole Inventaire'!D11*$B11</f>
        <v>1.6199999999999999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0.72</v>
      </c>
      <c r="J11" s="8">
        <f>'Protocole Inventaire'!J11*$B11</f>
        <v>0.18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0.57999999999999996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1.45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1.3800000000000001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1.84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1.34</v>
      </c>
      <c r="D14" s="8">
        <f>'Protocole Inventaire'!D14*$B14</f>
        <v>2.0100000000000002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3.35</v>
      </c>
      <c r="J14" s="8">
        <f>'Protocole Inventaire'!J14*$B14</f>
        <v>0</v>
      </c>
      <c r="K14" s="8">
        <f>'Protocole Inventaire'!K14*$B14</f>
        <v>0.67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1.84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9.2000000000000011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7.26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3.63</v>
      </c>
      <c r="J16" s="8">
        <f>'Protocole Inventaire'!J16*$B16</f>
        <v>2.42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1.21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4.68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3.12</v>
      </c>
      <c r="J17" s="8">
        <f>'Protocole Inventaire'!J17*$B17</f>
        <v>3.12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5.79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5.79</v>
      </c>
      <c r="J18" s="8">
        <f>'Protocole Inventaire'!J18*$B18</f>
        <v>3.86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2.35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9.4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11.16</v>
      </c>
      <c r="D20" s="8">
        <f>'Protocole Inventaire'!D20*$B20</f>
        <v>5.58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11.16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9.81</v>
      </c>
      <c r="D21" s="8">
        <f>'Protocole Inventaire'!D21*$B21</f>
        <v>6.54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3.27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8.74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14.97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16.98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7.8049999999999997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82.74</v>
      </c>
      <c r="D53">
        <f t="shared" ref="D53:S53" si="0">SUM(D9:D51)</f>
        <v>49.08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53.685000000000002</v>
      </c>
      <c r="J53">
        <f t="shared" si="0"/>
        <v>22.25</v>
      </c>
      <c r="K53">
        <f t="shared" si="0"/>
        <v>2.23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1.68</v>
      </c>
      <c r="T53">
        <f>SUM(C53:S53)</f>
        <v>211.66499999999999</v>
      </c>
    </row>
    <row r="54" spans="1:20" x14ac:dyDescent="0.25">
      <c r="A54" t="s">
        <v>53</v>
      </c>
      <c r="B54" t="s">
        <v>30</v>
      </c>
      <c r="C54">
        <f>C53/$B$6</f>
        <v>125.36363636363635</v>
      </c>
      <c r="D54">
        <f t="shared" ref="D54:S54" si="1">D53/$B$6</f>
        <v>74.36363636363636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81.340909090909093</v>
      </c>
      <c r="J54">
        <f t="shared" si="1"/>
        <v>33.712121212121211</v>
      </c>
      <c r="K54">
        <f t="shared" si="1"/>
        <v>3.3787878787878785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2.5454545454545454</v>
      </c>
      <c r="T54">
        <f>SUM(C54:S54)</f>
        <v>320.70454545454538</v>
      </c>
    </row>
    <row r="55" spans="1:20" x14ac:dyDescent="0.25">
      <c r="A55" t="s">
        <v>53</v>
      </c>
      <c r="B55" t="s">
        <v>50</v>
      </c>
      <c r="C55">
        <f>C54/$T54</f>
        <v>0.39090071575366736</v>
      </c>
      <c r="D55">
        <f t="shared" ref="D55:S55" si="2">D54/$T54</f>
        <v>0.23187584154205942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0.25363191836156196</v>
      </c>
      <c r="J55">
        <f t="shared" si="2"/>
        <v>0.10511893794439328</v>
      </c>
      <c r="K55">
        <f t="shared" si="2"/>
        <v>1.0535516027685259E-2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7.9370703706328413E-3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2024-10-15T09:45:05Z</dcterms:modified>
</cp:coreProperties>
</file>