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01\2024.10.21_Mise en place\"/>
    </mc:Choice>
  </mc:AlternateContent>
  <bookViews>
    <workbookView xWindow="0" yWindow="0" windowWidth="35130" windowHeight="1368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2" i="5" l="1"/>
  <c r="Q32" i="5"/>
  <c r="F32" i="5"/>
  <c r="J32" i="5"/>
  <c r="R32" i="5"/>
  <c r="C32" i="5"/>
  <c r="K32" i="5"/>
  <c r="S32" i="5"/>
  <c r="N32" i="5"/>
  <c r="G32" i="5"/>
  <c r="D32" i="5"/>
  <c r="L32" i="5"/>
  <c r="O32" i="5"/>
  <c r="E32" i="5"/>
  <c r="M32" i="5"/>
  <c r="H32" i="5"/>
  <c r="P32" i="5"/>
  <c r="I32" i="6"/>
  <c r="Q32" i="6"/>
  <c r="H32" i="6"/>
  <c r="J32" i="6"/>
  <c r="R32" i="6"/>
  <c r="C32" i="6"/>
  <c r="K32" i="6"/>
  <c r="S32" i="6"/>
  <c r="M32" i="6"/>
  <c r="O32" i="6"/>
  <c r="D32" i="6"/>
  <c r="L32" i="6"/>
  <c r="E32" i="6"/>
  <c r="G32" i="6"/>
  <c r="P32" i="6"/>
  <c r="F32" i="6"/>
  <c r="N32" i="6"/>
  <c r="H33" i="5"/>
  <c r="P33" i="5"/>
  <c r="M33" i="5"/>
  <c r="F33" i="5"/>
  <c r="I33" i="5"/>
  <c r="Q33" i="5"/>
  <c r="J33" i="5"/>
  <c r="R33" i="5"/>
  <c r="C33" i="5"/>
  <c r="K33" i="5"/>
  <c r="S33" i="5"/>
  <c r="E33" i="5"/>
  <c r="D33" i="5"/>
  <c r="L33" i="5"/>
  <c r="N33" i="5"/>
  <c r="G33" i="5"/>
  <c r="O33" i="5"/>
  <c r="H33" i="6"/>
  <c r="P33" i="6"/>
  <c r="I33" i="6"/>
  <c r="Q33" i="6"/>
  <c r="J33" i="6"/>
  <c r="R33" i="6"/>
  <c r="L33" i="6"/>
  <c r="O33" i="6"/>
  <c r="C33" i="6"/>
  <c r="K33" i="6"/>
  <c r="S33" i="6"/>
  <c r="D33" i="6"/>
  <c r="N33" i="6"/>
  <c r="E33" i="6"/>
  <c r="M33" i="6"/>
  <c r="F33" i="6"/>
  <c r="G33" i="6"/>
  <c r="C30" i="5"/>
  <c r="K30" i="5"/>
  <c r="S30" i="5"/>
  <c r="P30" i="5"/>
  <c r="Q30" i="5"/>
  <c r="D30" i="5"/>
  <c r="L30" i="5"/>
  <c r="E30" i="5"/>
  <c r="M30" i="5"/>
  <c r="H30" i="5"/>
  <c r="F30" i="5"/>
  <c r="N30" i="5"/>
  <c r="G30" i="5"/>
  <c r="O30" i="5"/>
  <c r="I30" i="5"/>
  <c r="J30" i="5"/>
  <c r="R30" i="5"/>
  <c r="G34" i="5"/>
  <c r="O34" i="5"/>
  <c r="H34" i="5"/>
  <c r="P34" i="5"/>
  <c r="I34" i="5"/>
  <c r="Q34" i="5"/>
  <c r="L34" i="5"/>
  <c r="E34" i="5"/>
  <c r="J34" i="5"/>
  <c r="R34" i="5"/>
  <c r="M34" i="5"/>
  <c r="C34" i="5"/>
  <c r="K34" i="5"/>
  <c r="S34" i="5"/>
  <c r="D34" i="5"/>
  <c r="F34" i="5"/>
  <c r="N34" i="5"/>
  <c r="C30" i="6"/>
  <c r="K30" i="6"/>
  <c r="S30" i="6"/>
  <c r="D30" i="6"/>
  <c r="L30" i="6"/>
  <c r="E30" i="6"/>
  <c r="M30" i="6"/>
  <c r="O30" i="6"/>
  <c r="Q30" i="6"/>
  <c r="R30" i="6"/>
  <c r="F30" i="6"/>
  <c r="N30" i="6"/>
  <c r="G30" i="6"/>
  <c r="I30" i="6"/>
  <c r="H30" i="6"/>
  <c r="P30" i="6"/>
  <c r="J30" i="6"/>
  <c r="G34" i="6"/>
  <c r="O34" i="6"/>
  <c r="N34" i="6"/>
  <c r="H34" i="6"/>
  <c r="P34" i="6"/>
  <c r="I34" i="6"/>
  <c r="Q34" i="6"/>
  <c r="K34" i="6"/>
  <c r="E34" i="6"/>
  <c r="J34" i="6"/>
  <c r="R34" i="6"/>
  <c r="C34" i="6"/>
  <c r="S34" i="6"/>
  <c r="L34" i="6"/>
  <c r="F34" i="6"/>
  <c r="D34" i="6"/>
  <c r="M34" i="6"/>
  <c r="J31" i="5"/>
  <c r="R31" i="5"/>
  <c r="C31" i="5"/>
  <c r="K31" i="5"/>
  <c r="S31" i="5"/>
  <c r="D31" i="5"/>
  <c r="L31" i="5"/>
  <c r="P31" i="5"/>
  <c r="E31" i="5"/>
  <c r="M31" i="5"/>
  <c r="G31" i="5"/>
  <c r="H31" i="5"/>
  <c r="F31" i="5"/>
  <c r="N31" i="5"/>
  <c r="O31" i="5"/>
  <c r="I31" i="5"/>
  <c r="Q31" i="5"/>
  <c r="J31" i="6"/>
  <c r="R31" i="6"/>
  <c r="C31" i="6"/>
  <c r="K31" i="6"/>
  <c r="S31" i="6"/>
  <c r="H31" i="6"/>
  <c r="I31" i="6"/>
  <c r="D31" i="6"/>
  <c r="L31" i="6"/>
  <c r="F31" i="6"/>
  <c r="E31" i="6"/>
  <c r="M31" i="6"/>
  <c r="N31" i="6"/>
  <c r="Q31" i="6"/>
  <c r="G31" i="6"/>
  <c r="O31" i="6"/>
  <c r="P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<sst xmlns="http://schemas.openxmlformats.org/spreadsheetml/2006/main" count="155" uniqueCount="56">
  <si>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</si>
  <si>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</si>
  <si>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</si>
  <si>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</si>
  <si>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</si>
  <si>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</si>
  <si>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</si>
  <si>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</si>
  <si>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</si>
  <si>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</si>
  <si>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</si>
  <si>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</si>
  <si>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</si>
  <si>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</si>
  <si>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</si>
  <si>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</si>
  <si>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</si>
  <si>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</si>
  <si>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</si>
  <si>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</si>
  <si>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</si>
  <si>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</si>
  <si>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</si>
  <si>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</si>
  <si>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</si>
  <si>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</si>
  <si>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</si>
  <si>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</si>
  <si>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</si>
  <si>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</si>
  <si>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</si>
  <si>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</si>
  <si>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</si>
  <si>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</si>
  <si>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</si>
  <si>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</si>
  <si>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</si>
  <si>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</si>
  <si>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</si>
  <si>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</si>
  <si>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</si>
  <si>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</si>
  <si>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</si>
  <si>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</si>
  <si>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</si>
  <si>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</si>
  <si>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</si>
  <si>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</si>
  <si>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</si>
  <si>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</si>
  <si>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</si>
  <si>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</si>
  <si>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</si>
  <si>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</si>
  <si>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</si>
  <si>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VD01 - Le Chabloz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</si>
</sst>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D5" sqref="D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45586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0.85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7</v>
      </c>
      <c r="D10" s="8">
        <v>18</v>
      </c>
      <c r="E10" s="8">
        <v>0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1</v>
      </c>
    </row>
    <row r="11" spans="1:19" x14ac:dyDescent="0.25">
      <c r="A11" s="8">
        <v>18</v>
      </c>
      <c r="B11" s="8">
        <v>0.18</v>
      </c>
      <c r="C11" s="8">
        <v>6</v>
      </c>
      <c r="D11" s="8">
        <v>18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2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4</v>
      </c>
      <c r="D12" s="8">
        <v>11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1</v>
      </c>
    </row>
    <row r="13" spans="1:19" x14ac:dyDescent="0.25">
      <c r="A13" s="8">
        <v>26</v>
      </c>
      <c r="B13" s="8">
        <v>0.46</v>
      </c>
      <c r="C13" s="8">
        <v>6</v>
      </c>
      <c r="D13" s="8">
        <v>8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1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7</v>
      </c>
      <c r="D14" s="8">
        <v>8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13</v>
      </c>
      <c r="D15" s="8">
        <v>6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11</v>
      </c>
      <c r="D16" s="8">
        <v>13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16</v>
      </c>
      <c r="D17" s="8">
        <v>11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7</v>
      </c>
      <c r="D18" s="8">
        <v>17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4</v>
      </c>
      <c r="D19" s="8">
        <v>9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1</v>
      </c>
      <c r="D20" s="8">
        <v>9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8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1</v>
      </c>
      <c r="D22" s="8">
        <v>5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4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2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83</v>
      </c>
      <c r="D54" s="12">
        <f t="shared" ref="D54:S54" si="0">SUM(D9:D51)</f>
        <v>148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6</v>
      </c>
      <c r="J54" s="12">
        <f t="shared" si="0"/>
        <v>0</v>
      </c>
      <c r="K54" s="12">
        <f t="shared" si="0"/>
        <v>8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247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97.6</v>
      </c>
      <c r="D55" s="20">
        <f t="shared" ref="D55:S55" si="3">ROUND(D54/$B$6, 1)</f>
        <v>174.1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7.1</v>
      </c>
      <c r="J55" s="20">
        <f t="shared" si="3"/>
        <v>0</v>
      </c>
      <c r="K55" s="20">
        <f t="shared" si="3"/>
        <v>9.4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2.4</v>
      </c>
      <c r="T55" s="21">
        <f>ROUND(SUM(C55:S55),0)</f>
        <v>291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8.35</v>
      </c>
      <c r="D56" s="22">
        <f>ROUND('Calcul surface terriere'!D53, 2)</f>
        <v>18.53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1.03</v>
      </c>
      <c r="J56" s="22">
        <f>ROUND('Calcul surface terriere'!J53, 2)</f>
        <v>0</v>
      </c>
      <c r="K56" s="22">
        <f>ROUND('Calcul surface terriere'!K53, 2)</f>
        <v>0.52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0.05</v>
      </c>
      <c r="T56" s="23">
        <f>ROUND('Calcul surface terriere'!T53,1)</f>
        <v>28.5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9.82</v>
      </c>
      <c r="D57" s="22">
        <f>ROUND('Calcul surface terriere'!D54, 2)</f>
        <v>21.8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1.21</v>
      </c>
      <c r="J57" s="22">
        <f>ROUND('Calcul surface terriere'!J54, 2)</f>
        <v>0</v>
      </c>
      <c r="K57" s="22">
        <f>ROUND('Calcul surface terriere'!K54, 2)</f>
        <v>0.61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0.06</v>
      </c>
      <c r="T57" s="23">
        <f>ROUND('Calcul surface terriere'!T54, 1)</f>
        <v>33.5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29</v>
      </c>
      <c r="D58" s="24">
        <f>ROUND(100 * 'Calcul surface terriere'!D55,0)</f>
        <v>65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</v>
      </c>
      <c r="J58" s="24">
        <f>ROUND(100 * 'Calcul surface terriere'!J55,0)</f>
        <v>0</v>
      </c>
      <c r="K58" s="24">
        <f>ROUND(100 * 'Calcul surface terriere'!K55,0)</f>
        <v>2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90.3</v>
      </c>
      <c r="D59" s="26">
        <f>ROUND('Calcul volume sur pied'!D53, 1)</f>
        <v>213.4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12.9</v>
      </c>
      <c r="J59" s="26">
        <f>ROUND('Calcul volume sur pied'!J53, 1)</f>
        <v>0</v>
      </c>
      <c r="K59" s="26">
        <f>ROUND('Calcul volume sur pied'!K53, 1)</f>
        <v>5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0.4</v>
      </c>
      <c r="T59" s="27">
        <f>ROUND('Calcul volume sur pied'!T53, 0)</f>
        <v>322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106.2</v>
      </c>
      <c r="D60" s="26">
        <f>ROUND('Calcul volume sur pied'!D54, 1)</f>
        <v>251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15.2</v>
      </c>
      <c r="J60" s="26">
        <f>ROUND('Calcul volume sur pied'!J54, 1)</f>
        <v>0</v>
      </c>
      <c r="K60" s="26">
        <f>ROUND('Calcul volume sur pied'!K54, 1)</f>
        <v>5.8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0.5</v>
      </c>
      <c r="T60" s="27">
        <f>ROUND('Calcul volume sur pied'!T54, 0)</f>
        <v>379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28</v>
      </c>
      <c r="D61" s="24">
        <f>ROUND(100 * 'Calcul volume sur pied'!D55, 0)</f>
        <v>66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</v>
      </c>
      <c r="J61" s="24">
        <f>ROUND(100 * 'Calcul volume sur pied'!J55, 0)</f>
        <v>0</v>
      </c>
      <c r="K61" s="24">
        <f>ROUND(100 * 'Calcul volume sur pied'!K55, 0)</f>
        <v>2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0.85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8.2352941176470598</v>
      </c>
      <c r="D10" s="8">
        <f>'Protocole Inventaire'!D10/$B$6</f>
        <v>21.176470588235293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2.3529411764705883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1.1764705882352942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7.0588235294117645</v>
      </c>
      <c r="D11" s="8">
        <f>'Protocole Inventaire'!D11/$B$6</f>
        <v>21.176470588235293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2.3529411764705883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4.7058823529411766</v>
      </c>
      <c r="D12" s="8">
        <f>'Protocole Inventaire'!D12/$B$6</f>
        <v>12.941176470588236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1.1764705882352942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1.1764705882352942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7.0588235294117645</v>
      </c>
      <c r="D13" s="8">
        <f>'Protocole Inventaire'!D13/$B$6</f>
        <v>9.4117647058823533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1.1764705882352942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8.2352941176470598</v>
      </c>
      <c r="D14" s="8">
        <f>'Protocole Inventaire'!D14/$B$6</f>
        <v>9.4117647058823533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3.5294117647058822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15.294117647058824</v>
      </c>
      <c r="D15" s="8">
        <f>'Protocole Inventaire'!D15/$B$6</f>
        <v>7.0588235294117645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1.1764705882352942</v>
      </c>
      <c r="J15" s="8">
        <f>'Protocole Inventaire'!J15/$B$6</f>
        <v>0</v>
      </c>
      <c r="K15" s="8">
        <f>'Protocole Inventaire'!K15/$B$6</f>
        <v>1.1764705882352942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12.941176470588236</v>
      </c>
      <c r="D16" s="8">
        <f>'Protocole Inventaire'!D16/$B$6</f>
        <v>15.294117647058824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1.1764705882352942</v>
      </c>
      <c r="J16" s="8">
        <f>'Protocole Inventaire'!J16/$B$6</f>
        <v>0</v>
      </c>
      <c r="K16" s="8">
        <f>'Protocole Inventaire'!K16/$B$6</f>
        <v>1.1764705882352942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18.823529411764707</v>
      </c>
      <c r="D17" s="8">
        <f>'Protocole Inventaire'!D17/$B$6</f>
        <v>12.941176470588236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8.2352941176470598</v>
      </c>
      <c r="D18" s="8">
        <f>'Protocole Inventaire'!D18/$B$6</f>
        <v>20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4.7058823529411766</v>
      </c>
      <c r="D19" s="8">
        <f>'Protocole Inventaire'!D19/$B$6</f>
        <v>10.588235294117647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1.1764705882352942</v>
      </c>
      <c r="D20" s="8">
        <f>'Protocole Inventaire'!D20/$B$6</f>
        <v>10.588235294117647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9.4117647058823533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1.1764705882352942</v>
      </c>
      <c r="D22" s="8">
        <f>'Protocole Inventaire'!D22/$B$6</f>
        <v>5.882352941176471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4.7058823529411766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2.3529411764705883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1.1764705882352942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1.1764705882352942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0.85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0.10775662801812992</v>
      </c>
      <c r="D10" s="8">
        <f>'Protocole Inventaire'!D10*($A10/200)^2*PI()</f>
        <v>0.27708847204661979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3.0787608005179976E-2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1.5393804002589988E-2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0.15268140296446395</v>
      </c>
      <c r="D11" s="8">
        <f>'Protocole Inventaire'!D11*($A11/200)^2*PI()</f>
        <v>0.45804420889339181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5.0893800988154644E-2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0.15205308443374599</v>
      </c>
      <c r="D12" s="8">
        <f>'Protocole Inventaire'!D12*($A12/200)^2*PI()</f>
        <v>0.41814598219280147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3.8013271108436497E-2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0.3185574950740051</v>
      </c>
      <c r="D13" s="8">
        <f>'Protocole Inventaire'!D13*($A13/200)^2*PI()</f>
        <v>0.4247433267653401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0.49480084294039239</v>
      </c>
      <c r="D14" s="8">
        <f>'Protocole Inventaire'!D14*($A14/200)^2*PI()</f>
        <v>0.56548667764616278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0.21205750411731106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1.1802963599536855</v>
      </c>
      <c r="D15" s="8">
        <f>'Protocole Inventaire'!D15*($A15/200)^2*PI()</f>
        <v>0.54475216613247024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9.0792027688745044E-2</v>
      </c>
      <c r="J15" s="8">
        <f>'Protocole Inventaire'!J15*($A15/200)^2*PI()</f>
        <v>0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1.2475264427405068</v>
      </c>
      <c r="D16" s="8">
        <f>'Protocole Inventaire'!D16*($A16/200)^2*PI()</f>
        <v>1.47434943232969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0.11341149479459153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2.2167077763729579</v>
      </c>
      <c r="D17" s="8">
        <f>'Protocole Inventaire'!D17*($A17/200)^2*PI()</f>
        <v>1.5239865962564083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1.1633317596243005</v>
      </c>
      <c r="D18" s="8">
        <f>'Protocole Inventaire'!D18*($A18/200)^2*PI()</f>
        <v>2.8252342733733009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0.78539816339744828</v>
      </c>
      <c r="D19" s="8">
        <f>'Protocole Inventaire'!D19*($A19/200)^2*PI()</f>
        <v>1.7671458676442586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0.22902210444669593</v>
      </c>
      <c r="D20" s="8">
        <f>'Protocole Inventaire'!D20*($A20/200)^2*PI()</f>
        <v>2.0611989400202635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2.1136635373352126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0.30190705400997914</v>
      </c>
      <c r="D22" s="8">
        <f>'Protocole Inventaire'!D22*($A22/200)^2*PI()</f>
        <v>1.5095352700498956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1.3684777599037141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0.76969020012949918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0.75429639612690924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8.3500391139763117</v>
      </c>
      <c r="D53">
        <f t="shared" ref="D53:S53" si="0">SUM(D9:D51)</f>
        <v>18.531626744995474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1.0273007977238624</v>
      </c>
      <c r="J53">
        <f t="shared" si="0"/>
        <v>0</v>
      </c>
      <c r="K53">
        <f t="shared" si="0"/>
        <v>0.52024774343446978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5.3407075111026485E-2</v>
      </c>
      <c r="T53">
        <f>SUM(C53:S53)</f>
        <v>28.482621475241142</v>
      </c>
    </row>
    <row r="54" spans="1:20" x14ac:dyDescent="0.25">
      <c r="A54" t="s">
        <v>49</v>
      </c>
      <c r="B54" t="s">
        <v>30</v>
      </c>
      <c r="C54">
        <f>C53/$B$6</f>
        <v>9.823575428207425</v>
      </c>
      <c r="D54">
        <f t="shared" ref="D54:S54" si="1">D53/$B$6</f>
        <v>21.801913817641736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1.2085891737927794</v>
      </c>
      <c r="J54">
        <f t="shared" si="1"/>
        <v>0</v>
      </c>
      <c r="K54">
        <f t="shared" si="1"/>
        <v>0.61205616874643509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6.2831853071795868E-2</v>
      </c>
      <c r="T54">
        <f>SUM(C54:S54)</f>
        <v>33.508966441460174</v>
      </c>
    </row>
    <row r="55" spans="1:20" x14ac:dyDescent="0.25">
      <c r="A55" t="s">
        <v>49</v>
      </c>
      <c r="B55" t="s">
        <v>50</v>
      </c>
      <c r="C55">
        <f>C54/$T54</f>
        <v>0.29316259113420023</v>
      </c>
      <c r="D55">
        <f t="shared" ref="D55:S55" si="2">D54/$T54</f>
        <v>0.65062925338892386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3.6067635088183711E-2</v>
      </c>
      <c r="J55">
        <f t="shared" si="2"/>
        <v>0</v>
      </c>
      <c r="K55">
        <f t="shared" si="2"/>
        <v>1.8265444558419639E-2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1.8750758302725475E-3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0.85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0.84</v>
      </c>
      <c r="D10" s="8">
        <f>'Protocole Inventaire'!D10*$B10</f>
        <v>2.16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0.24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0.12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1.08</v>
      </c>
      <c r="D11" s="8">
        <f>'Protocole Inventaire'!D11*$B11</f>
        <v>3.2399999999999998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0.36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1.1599999999999999</v>
      </c>
      <c r="D12" s="8">
        <f>'Protocole Inventaire'!D12*$B12</f>
        <v>3.19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0.28999999999999998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2.7600000000000002</v>
      </c>
      <c r="D13" s="8">
        <f>'Protocole Inventaire'!D13*$B13</f>
        <v>3.68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4.6900000000000004</v>
      </c>
      <c r="D14" s="8">
        <f>'Protocole Inventaire'!D14*$B14</f>
        <v>5.36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2.0100000000000002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11.96</v>
      </c>
      <c r="D15" s="8">
        <f>'Protocole Inventaire'!D15*$B15</f>
        <v>5.5200000000000005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0.92</v>
      </c>
      <c r="J15" s="8">
        <f>'Protocole Inventaire'!J15*$B15</f>
        <v>0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13.309999999999999</v>
      </c>
      <c r="D16" s="8">
        <f>'Protocole Inventaire'!D16*$B16</f>
        <v>15.73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1.21</v>
      </c>
      <c r="J16" s="8">
        <f>'Protocole Inventaire'!J16*$B16</f>
        <v>0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24.96</v>
      </c>
      <c r="D17" s="8">
        <f>'Protocole Inventaire'!D17*$B17</f>
        <v>17.16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13.51</v>
      </c>
      <c r="D18" s="8">
        <f>'Protocole Inventaire'!D18*$B18</f>
        <v>32.81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9.4</v>
      </c>
      <c r="D19" s="8">
        <f>'Protocole Inventaire'!D19*$B19</f>
        <v>21.150000000000002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2.79</v>
      </c>
      <c r="D20" s="8">
        <f>'Protocole Inventaire'!D20*$B20</f>
        <v>25.11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26.16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3.8</v>
      </c>
      <c r="D22" s="8">
        <f>'Protocole Inventaire'!D22*$B22</f>
        <v>19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17.48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9.98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10.227499999999999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90.26</v>
      </c>
      <c r="D53">
        <f t="shared" ref="D53:S53" si="0">SUM(D9:D51)</f>
        <v>213.39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12.887499999999999</v>
      </c>
      <c r="J53">
        <f t="shared" si="0"/>
        <v>0</v>
      </c>
      <c r="K53">
        <f t="shared" si="0"/>
        <v>4.96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0.41</v>
      </c>
      <c r="T53">
        <f>SUM(C53:S53)</f>
        <v>321.90749999999997</v>
      </c>
    </row>
    <row r="54" spans="1:20" x14ac:dyDescent="0.25">
      <c r="A54" t="s">
        <v>53</v>
      </c>
      <c r="B54" t="s">
        <v>30</v>
      </c>
      <c r="C54">
        <f>C53/$B$6</f>
        <v>106.18823529411766</v>
      </c>
      <c r="D54">
        <f t="shared" ref="D54:S54" si="1">D53/$B$6</f>
        <v>251.0470588235294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15.161764705882353</v>
      </c>
      <c r="J54">
        <f t="shared" si="1"/>
        <v>0</v>
      </c>
      <c r="K54">
        <f t="shared" si="1"/>
        <v>5.8352941176470585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0.4823529411764706</v>
      </c>
      <c r="T54">
        <f>SUM(C54:S54)</f>
        <v>378.71470588235297</v>
      </c>
    </row>
    <row r="55" spans="1:20" x14ac:dyDescent="0.25">
      <c r="A55" t="s">
        <v>53</v>
      </c>
      <c r="B55" t="s">
        <v>50</v>
      </c>
      <c r="C55">
        <f>C54/$T54</f>
        <v>0.2803911061407392</v>
      </c>
      <c r="D55">
        <f t="shared" ref="D55:S55" si="2">D54/$T54</f>
        <v>0.66289229048717402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4.0034792603465277E-2</v>
      </c>
      <c r="J55">
        <f t="shared" si="2"/>
        <v>0</v>
      </c>
      <c r="K55">
        <f t="shared" si="2"/>
        <v>1.5408152963195946E-2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1.2736578054254714E-3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2024-12-19T15:52:22Z</dcterms:modified>
</cp:coreProperties>
</file>