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9zx\Downloads\"/>
    </mc:Choice>
  </mc:AlternateContent>
  <xr:revisionPtr revIDLastSave="0" documentId="13_ncr:1_{7A63C282-A7B9-47A7-93F6-73CD72BA5BD3}" xr6:coauthVersionLast="47" xr6:coauthVersionMax="47" xr10:uidLastSave="{00000000-0000-0000-0000-000000000000}"/>
  <bookViews>
    <workbookView xWindow="-28920" yWindow="-120" windowWidth="29040" windowHeight="1584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6" l="1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6" i="5" l="1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I32" i="5" l="1"/>
  <c r="Q32" i="5"/>
  <c r="F32" i="5"/>
  <c r="J32" i="5"/>
  <c r="R32" i="5"/>
  <c r="C32" i="5"/>
  <c r="K32" i="5"/>
  <c r="S32" i="5"/>
  <c r="N32" i="5"/>
  <c r="D32" i="5"/>
  <c r="L32" i="5"/>
  <c r="E32" i="5"/>
  <c r="M32" i="5"/>
  <c r="G32" i="5"/>
  <c r="O32" i="5"/>
  <c r="H32" i="5"/>
  <c r="P32" i="5"/>
  <c r="C30" i="5"/>
  <c r="K30" i="5"/>
  <c r="S30" i="5"/>
  <c r="D30" i="5"/>
  <c r="L30" i="5"/>
  <c r="E30" i="5"/>
  <c r="M30" i="5"/>
  <c r="F30" i="5"/>
  <c r="N30" i="5"/>
  <c r="P30" i="5"/>
  <c r="G30" i="5"/>
  <c r="O30" i="5"/>
  <c r="H30" i="5"/>
  <c r="I30" i="5"/>
  <c r="Q30" i="5"/>
  <c r="J30" i="5"/>
  <c r="R30" i="5"/>
  <c r="G34" i="5"/>
  <c r="O34" i="5"/>
  <c r="H34" i="5"/>
  <c r="P34" i="5"/>
  <c r="D34" i="5"/>
  <c r="N34" i="5"/>
  <c r="I34" i="5"/>
  <c r="Q34" i="5"/>
  <c r="J34" i="5"/>
  <c r="R34" i="5"/>
  <c r="C34" i="5"/>
  <c r="K34" i="5"/>
  <c r="S34" i="5"/>
  <c r="L34" i="5"/>
  <c r="E34" i="5"/>
  <c r="M34" i="5"/>
  <c r="F34" i="5"/>
  <c r="H33" i="5"/>
  <c r="P33" i="5"/>
  <c r="E33" i="5"/>
  <c r="I33" i="5"/>
  <c r="Q33" i="5"/>
  <c r="J33" i="5"/>
  <c r="R33" i="5"/>
  <c r="C33" i="5"/>
  <c r="K33" i="5"/>
  <c r="S33" i="5"/>
  <c r="M33" i="5"/>
  <c r="D33" i="5"/>
  <c r="L33" i="5"/>
  <c r="F33" i="5"/>
  <c r="N33" i="5"/>
  <c r="G33" i="5"/>
  <c r="O33" i="5"/>
  <c r="J31" i="5"/>
  <c r="R31" i="5"/>
  <c r="C31" i="5"/>
  <c r="K31" i="5"/>
  <c r="S31" i="5"/>
  <c r="O31" i="5"/>
  <c r="D31" i="5"/>
  <c r="L31" i="5"/>
  <c r="G31" i="5"/>
  <c r="E31" i="5"/>
  <c r="M31" i="5"/>
  <c r="F31" i="5"/>
  <c r="N31" i="5"/>
  <c r="H31" i="5"/>
  <c r="P31" i="5"/>
  <c r="I31" i="5"/>
  <c r="Q31" i="5"/>
  <c r="F35" i="5"/>
  <c r="N35" i="5"/>
  <c r="K35" i="5"/>
  <c r="G35" i="5"/>
  <c r="O35" i="5"/>
  <c r="H35" i="5"/>
  <c r="P35" i="5"/>
  <c r="C35" i="5"/>
  <c r="M35" i="5"/>
  <c r="I35" i="5"/>
  <c r="Q35" i="5"/>
  <c r="S35" i="5"/>
  <c r="J35" i="5"/>
  <c r="R35" i="5"/>
  <c r="E35" i="5"/>
  <c r="D35" i="5"/>
  <c r="L35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<sst xmlns="http://schemas.openxmlformats.org/spreadsheetml/2006/main" count="155" uniqueCount="52">
  <si>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</si>
  <si>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</si>
  <si>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</si>
  <si>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</si>
  <si>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</si>
  <si>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</si>
  <si>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</si>
  <si>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</si>
  <si>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</si>
  <si>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</si>
  <si>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</si>
  <si>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</si>
  <si>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</si>
  <si>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</si>
  <si>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</si>
  <si>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</si>
  <si>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</si>
  <si>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</si>
  <si>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</si>
  <si>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</si>
  <si>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</si>
  <si>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</si>
  <si>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</si>
  <si>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</si>
  <si>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</si>
  <si>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</si>
  <si>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</si>
  <si>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</si>
  <si>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</si>
  <si>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</si>
  <si>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</si>
  <si>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</si>
  <si>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</si>
  <si>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</si>
  <si>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</si>
  <si>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</si>
  <si>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</si>
  <si>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</si>
  <si>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</si>
  <si>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</si>
  <si>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</si>
  <si>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</si>
  <si>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</si>
  <si>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</si>
  <si>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</si>
  <si>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</si>
  <si>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</si>
  <si>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</si>
  <si>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</si>
  <si>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</si>
  <si>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Ph. Mösch</t>
  </si>
  <si>
    <t>BE5 Horbüel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</si>
</sst>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topLeftCell="A26" zoomScale="90" zoomScaleNormal="90" workbookViewId="0">
      <selection activeCell="H26" sqref="H26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51</v>
      </c>
    </row>
    <row r="4" spans="1:19" x14ac:dyDescent="0.25">
      <c r="A4" s="13" t="s">
        <v>16</v>
      </c>
      <c r="B4" s="28">
        <v>40372</v>
      </c>
    </row>
    <row r="5" spans="1:19" x14ac:dyDescent="0.25">
      <c r="A5" s="13" t="s">
        <v>17</v>
      </c>
      <c r="B5" s="10" t="s">
        <v>50</v>
      </c>
    </row>
    <row r="6" spans="1:19" x14ac:dyDescent="0.25">
      <c r="A6" s="13" t="s">
        <v>18</v>
      </c>
      <c r="B6" s="6">
        <v>0.86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0.2</v>
      </c>
      <c r="C11" s="8">
        <v>8</v>
      </c>
      <c r="D11" s="8">
        <v>58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0.4</v>
      </c>
      <c r="C12" s="8">
        <v>4</v>
      </c>
      <c r="D12" s="8">
        <v>20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0.6</v>
      </c>
      <c r="C13" s="8">
        <v>6</v>
      </c>
      <c r="D13" s="8">
        <v>9</v>
      </c>
      <c r="E13" s="8"/>
      <c r="F13" s="8"/>
      <c r="G13" s="8"/>
      <c r="H13" s="8"/>
      <c r="I13" s="8">
        <v>1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0.8</v>
      </c>
      <c r="C14" s="8">
        <v>8</v>
      </c>
      <c r="D14" s="8">
        <v>11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1.1000000000000001</v>
      </c>
      <c r="C15" s="8">
        <v>10</v>
      </c>
      <c r="D15" s="8">
        <v>7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1.4</v>
      </c>
      <c r="C16" s="8">
        <v>6</v>
      </c>
      <c r="D16" s="8">
        <v>10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1.8</v>
      </c>
      <c r="C17" s="8">
        <v>18</v>
      </c>
      <c r="D17" s="8">
        <v>6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2.2000000000000002</v>
      </c>
      <c r="C18" s="8">
        <v>22</v>
      </c>
      <c r="D18" s="8">
        <v>4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2.7</v>
      </c>
      <c r="C19" s="8">
        <v>11</v>
      </c>
      <c r="D19" s="8">
        <v>6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3.2</v>
      </c>
      <c r="C20" s="8">
        <v>10</v>
      </c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3.8</v>
      </c>
      <c r="C21" s="8">
        <v>7</v>
      </c>
      <c r="D21" s="8">
        <v>4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4.4000000000000004</v>
      </c>
      <c r="C22" s="8">
        <v>3</v>
      </c>
      <c r="D22" s="8">
        <v>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5</v>
      </c>
      <c r="C23" s="8">
        <v>3</v>
      </c>
      <c r="D23" s="8">
        <v>2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5.7</v>
      </c>
      <c r="C24" s="8"/>
      <c r="D24" s="8">
        <v>1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6.4</v>
      </c>
      <c r="C25" s="8">
        <v>1</v>
      </c>
      <c r="D25" s="8">
        <v>1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>
        <v>114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117</v>
      </c>
      <c r="D54" s="12">
        <f t="shared" ref="D54:S54" si="0">SUM(D9:D51)</f>
        <v>143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</v>
      </c>
      <c r="J54" s="12">
        <f t="shared" si="0"/>
        <v>0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261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136</v>
      </c>
      <c r="D55" s="20">
        <f t="shared" ref="D55:S55" si="3">ROUND(D54/$B$6, 1)</f>
        <v>166.3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1.2</v>
      </c>
      <c r="J55" s="20">
        <f t="shared" si="3"/>
        <v>0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304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17.64</v>
      </c>
      <c r="D56" s="22">
        <f>ROUND('Berechnungen Grundflaeche'!D53, 2)</f>
        <v>11.63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0.05</v>
      </c>
      <c r="J56" s="22">
        <f>ROUND('Berechnungen Grundflaeche'!J53, 2)</f>
        <v>0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29.3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20.51</v>
      </c>
      <c r="D57" s="22">
        <f>ROUND('Berechnungen Grundflaeche'!D54, 2)</f>
        <v>13.52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0.06</v>
      </c>
      <c r="J57" s="22">
        <f>ROUND('Berechnungen Grundflaeche'!J54, 2)</f>
        <v>0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34.1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60</v>
      </c>
      <c r="D58" s="24">
        <f>ROUND(100 * 'Berechnungen Grundflaeche'!D55,0)</f>
        <v>40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0</v>
      </c>
      <c r="J58" s="24">
        <f>ROUND(100 * 'Berechnungen Grundflaeche'!J55,0)</f>
        <v>0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236.3</v>
      </c>
      <c r="D59" s="26">
        <f>ROUND('Berechnungen Vorrat'!D53, 1)</f>
        <v>145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0.6</v>
      </c>
      <c r="J59" s="26">
        <f>ROUND('Berechnungen Vorrat'!J53, 1)</f>
        <v>0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382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274.8</v>
      </c>
      <c r="D60" s="26">
        <f>ROUND('Berechnungen Vorrat'!D54, 1)</f>
        <v>168.6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0.7</v>
      </c>
      <c r="J60" s="26">
        <f>ROUND('Berechnungen Vorrat'!J54, 1)</f>
        <v>0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444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62</v>
      </c>
      <c r="D61" s="24">
        <f>ROUND(100 * 'Berechnungen Vorrat'!D55, 0)</f>
        <v>38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0</v>
      </c>
      <c r="J61" s="24">
        <f>ROUND(100 * 'Berechnungen Vorrat'!J55, 0)</f>
        <v>0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0.86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9.3023255813953494</v>
      </c>
      <c r="D11" s="8">
        <f>Kluppierungsprotokoll!D11/$B$6</f>
        <v>67.441860465116278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0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0.4</v>
      </c>
      <c r="C12" s="8">
        <f>Kluppierungsprotokoll!C12/$B$6</f>
        <v>4.6511627906976747</v>
      </c>
      <c r="D12" s="8">
        <f>Kluppierungsprotokoll!D12/$B$6</f>
        <v>23.255813953488371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0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26</v>
      </c>
      <c r="B13" s="8">
        <f>Kluppierungsprotokoll!B13</f>
        <v>0.6</v>
      </c>
      <c r="C13" s="8">
        <f>Kluppierungsprotokoll!C13/$B$6</f>
        <v>6.9767441860465116</v>
      </c>
      <c r="D13" s="8">
        <f>Kluppierungsprotokoll!D13/$B$6</f>
        <v>10.465116279069768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1.1627906976744187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30</v>
      </c>
      <c r="B14" s="8">
        <f>Kluppierungsprotokoll!B14</f>
        <v>0.8</v>
      </c>
      <c r="C14" s="8">
        <f>Kluppierungsprotokoll!C14/$B$6</f>
        <v>9.3023255813953494</v>
      </c>
      <c r="D14" s="8">
        <f>Kluppierungsprotokoll!D14/$B$6</f>
        <v>12.790697674418604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0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1.1000000000000001</v>
      </c>
      <c r="C15" s="8">
        <f>Kluppierungsprotokoll!C15/$B$6</f>
        <v>11.627906976744185</v>
      </c>
      <c r="D15" s="8">
        <f>Kluppierungsprotokoll!D15/$B$6</f>
        <v>8.1395348837209305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1.4</v>
      </c>
      <c r="C16" s="8">
        <f>Kluppierungsprotokoll!C16/$B$6</f>
        <v>6.9767441860465116</v>
      </c>
      <c r="D16" s="8">
        <f>Kluppierungsprotokoll!D16/$B$6</f>
        <v>11.627906976744185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0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1.8</v>
      </c>
      <c r="C17" s="8">
        <f>Kluppierungsprotokoll!C17/$B$6</f>
        <v>20.930232558139537</v>
      </c>
      <c r="D17" s="8">
        <f>Kluppierungsprotokoll!D17/$B$6</f>
        <v>6.9767441860465116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2.2000000000000002</v>
      </c>
      <c r="C18" s="8">
        <f>Kluppierungsprotokoll!C18/$B$6</f>
        <v>25.581395348837209</v>
      </c>
      <c r="D18" s="8">
        <f>Kluppierungsprotokoll!D18/$B$6</f>
        <v>4.6511627906976747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2.7</v>
      </c>
      <c r="C19" s="8">
        <f>Kluppierungsprotokoll!C19/$B$6</f>
        <v>12.790697674418604</v>
      </c>
      <c r="D19" s="8">
        <f>Kluppierungsprotokoll!D19/$B$6</f>
        <v>6.9767441860465116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3.2</v>
      </c>
      <c r="C20" s="8">
        <f>Kluppierungsprotokoll!C20/$B$6</f>
        <v>11.627906976744185</v>
      </c>
      <c r="D20" s="8">
        <f>Kluppierungsprotokoll!D20/$B$6</f>
        <v>1.1627906976744187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3.8</v>
      </c>
      <c r="C21" s="8">
        <f>Kluppierungsprotokoll!C21/$B$6</f>
        <v>8.1395348837209305</v>
      </c>
      <c r="D21" s="8">
        <f>Kluppierungsprotokoll!D21/$B$6</f>
        <v>4.6511627906976747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4.4000000000000004</v>
      </c>
      <c r="C22" s="8">
        <f>Kluppierungsprotokoll!C22/$B$6</f>
        <v>3.4883720930232558</v>
      </c>
      <c r="D22" s="8">
        <f>Kluppierungsprotokoll!D22/$B$6</f>
        <v>3.4883720930232558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5</v>
      </c>
      <c r="C23" s="8">
        <f>Kluppierungsprotokoll!C23/$B$6</f>
        <v>3.4883720930232558</v>
      </c>
      <c r="D23" s="8">
        <f>Kluppierungsprotokoll!D23/$B$6</f>
        <v>2.3255813953488373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5.7</v>
      </c>
      <c r="C24" s="8">
        <f>Kluppierungsprotokoll!C24/$B$6</f>
        <v>0</v>
      </c>
      <c r="D24" s="8">
        <f>Kluppierungsprotokoll!D24/$B$6</f>
        <v>1.1627906976744187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6.4</v>
      </c>
      <c r="C25" s="8">
        <f>Kluppierungsprotokoll!C25/$B$6</f>
        <v>1.1627906976744187</v>
      </c>
      <c r="D25" s="8">
        <f>Kluppierungsprotokoll!D25/$B$6</f>
        <v>1.1627906976744187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0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0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0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0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102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106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110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114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0.86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0.20357520395261858</v>
      </c>
      <c r="D11" s="8">
        <f>Kluppierungsprotokoll!D11*($A11/200)^2*PI()</f>
        <v>1.4759202286564848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0.4</v>
      </c>
      <c r="C12" s="8">
        <f>Kluppierungsprotokoll!C12*($A12/200)^2*PI()</f>
        <v>0.15205308443374599</v>
      </c>
      <c r="D12" s="8">
        <f>Kluppierungsprotokoll!D12*($A12/200)^2*PI()</f>
        <v>0.76026542216872994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26</v>
      </c>
      <c r="B13" s="8">
        <f>Kluppierungsprotokoll!B13</f>
        <v>0.6</v>
      </c>
      <c r="C13" s="8">
        <f>Kluppierungsprotokoll!C13*($A13/200)^2*PI()</f>
        <v>0.3185574950740051</v>
      </c>
      <c r="D13" s="8">
        <f>Kluppierungsprotokoll!D13*($A13/200)^2*PI()</f>
        <v>0.4778362426110076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5.3092915845667513E-2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30</v>
      </c>
      <c r="B14" s="8">
        <f>Kluppierungsprotokoll!B14</f>
        <v>0.8</v>
      </c>
      <c r="C14" s="8">
        <f>Kluppierungsprotokoll!C14*($A14/200)^2*PI()</f>
        <v>0.56548667764616278</v>
      </c>
      <c r="D14" s="8">
        <f>Kluppierungsprotokoll!D14*($A14/200)^2*PI()</f>
        <v>0.77754418176347384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1.1000000000000001</v>
      </c>
      <c r="C15" s="8">
        <f>Kluppierungsprotokoll!C15*($A15/200)^2*PI()</f>
        <v>0.90792027688745036</v>
      </c>
      <c r="D15" s="8">
        <f>Kluppierungsprotokoll!D15*($A15/200)^2*PI()</f>
        <v>0.6355441938212153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1.4</v>
      </c>
      <c r="C16" s="8">
        <f>Kluppierungsprotokoll!C16*($A16/200)^2*PI()</f>
        <v>0.68046896876754925</v>
      </c>
      <c r="D16" s="8">
        <f>Kluppierungsprotokoll!D16*($A16/200)^2*PI()</f>
        <v>1.1341149479459154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1.8</v>
      </c>
      <c r="C17" s="8">
        <f>Kluppierungsprotokoll!C17*($A17/200)^2*PI()</f>
        <v>2.4937962484195775</v>
      </c>
      <c r="D17" s="8">
        <f>Kluppierungsprotokoll!D17*($A17/200)^2*PI()</f>
        <v>0.83126541613985905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2.2000000000000002</v>
      </c>
      <c r="C18" s="8">
        <f>Kluppierungsprotokoll!C18*($A18/200)^2*PI()</f>
        <v>3.6561855302478019</v>
      </c>
      <c r="D18" s="8">
        <f>Kluppierungsprotokoll!D18*($A18/200)^2*PI()</f>
        <v>0.66476100549960027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2.7</v>
      </c>
      <c r="C19" s="8">
        <f>Kluppierungsprotokoll!C19*($A19/200)^2*PI()</f>
        <v>2.1598449493429825</v>
      </c>
      <c r="D19" s="8">
        <f>Kluppierungsprotokoll!D19*($A19/200)^2*PI()</f>
        <v>1.1780972450961724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3.2</v>
      </c>
      <c r="C20" s="8">
        <f>Kluppierungsprotokoll!C20*($A20/200)^2*PI()</f>
        <v>2.2902210444669593</v>
      </c>
      <c r="D20" s="8">
        <f>Kluppierungsprotokoll!D20*($A20/200)^2*PI()</f>
        <v>0.22902210444669593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3.8</v>
      </c>
      <c r="C21" s="8">
        <f>Kluppierungsprotokoll!C21*($A21/200)^2*PI()</f>
        <v>1.8494555951683112</v>
      </c>
      <c r="D21" s="8">
        <f>Kluppierungsprotokoll!D21*($A21/200)^2*PI()</f>
        <v>1.0568317686676063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4.4000000000000004</v>
      </c>
      <c r="C22" s="8">
        <f>Kluppierungsprotokoll!C22*($A22/200)^2*PI()</f>
        <v>0.90572116202993735</v>
      </c>
      <c r="D22" s="8">
        <f>Kluppierungsprotokoll!D22*($A22/200)^2*PI()</f>
        <v>0.90572116202993735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5</v>
      </c>
      <c r="C23" s="8">
        <f>Kluppierungsprotokoll!C23*($A23/200)^2*PI()</f>
        <v>1.0263583199277855</v>
      </c>
      <c r="D23" s="8">
        <f>Kluppierungsprotokoll!D23*($A23/200)^2*PI()</f>
        <v>0.68423887995185706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5.7</v>
      </c>
      <c r="C24" s="8">
        <f>Kluppierungsprotokoll!C24*($A24/200)^2*PI()</f>
        <v>0</v>
      </c>
      <c r="D24" s="8">
        <f>Kluppierungsprotokoll!D24*($A24/200)^2*PI()</f>
        <v>0.38484510006474959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6.4</v>
      </c>
      <c r="C25" s="8">
        <f>Kluppierungsprotokoll!C25*($A25/200)^2*PI()</f>
        <v>0.43008403427644265</v>
      </c>
      <c r="D25" s="8">
        <f>Kluppierungsprotokoll!D25*($A25/200)^2*PI()</f>
        <v>0.43008403427644265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0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0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0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0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102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106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110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114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17.639728590641329</v>
      </c>
      <c r="D53">
        <f t="shared" ref="D53:S53" si="0">SUM(D9:D51)</f>
        <v>11.626091933139747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5.3092915845667513E-2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29.318913439626744</v>
      </c>
    </row>
    <row r="54" spans="1:20" x14ac:dyDescent="0.25">
      <c r="A54" t="s">
        <v>24</v>
      </c>
      <c r="B54" t="s">
        <v>26</v>
      </c>
      <c r="C54">
        <f>C53/$B$6</f>
        <v>20.511312314699222</v>
      </c>
      <c r="D54">
        <f t="shared" ref="D54:S54" si="1">D53/$B$6</f>
        <v>13.518711550162497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6.173594865775292E-2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34.091759813519474</v>
      </c>
    </row>
    <row r="55" spans="1:20" x14ac:dyDescent="0.25">
      <c r="A55" t="s">
        <v>24</v>
      </c>
      <c r="B55" t="s">
        <v>31</v>
      </c>
      <c r="C55">
        <f>C54/$T54</f>
        <v>0.60165014733458344</v>
      </c>
      <c r="D55">
        <f t="shared" ref="D55:S55" si="2">D54/$T54</f>
        <v>0.39653897669434768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1.8108759710688455E-3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0.86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1.6</v>
      </c>
      <c r="D11" s="8">
        <f>Kluppierungsprotokoll!D11*$B11</f>
        <v>11.600000000000001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0.4</v>
      </c>
      <c r="C12" s="8">
        <f>Kluppierungsprotokoll!C12*$B12</f>
        <v>1.6</v>
      </c>
      <c r="D12" s="8">
        <f>Kluppierungsprotokoll!D12*$B12</f>
        <v>8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26</v>
      </c>
      <c r="B13" s="8">
        <f>Kluppierungsprotokoll!B13</f>
        <v>0.6</v>
      </c>
      <c r="C13" s="8">
        <f>Kluppierungsprotokoll!C13*$B13</f>
        <v>3.5999999999999996</v>
      </c>
      <c r="D13" s="8">
        <f>Kluppierungsprotokoll!D13*$B13</f>
        <v>5.3999999999999995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0.6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30</v>
      </c>
      <c r="B14" s="8">
        <f>Kluppierungsprotokoll!B14</f>
        <v>0.8</v>
      </c>
      <c r="C14" s="8">
        <f>Kluppierungsprotokoll!C14*$B14</f>
        <v>6.4</v>
      </c>
      <c r="D14" s="8">
        <f>Kluppierungsprotokoll!D14*$B14</f>
        <v>8.8000000000000007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0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1.1000000000000001</v>
      </c>
      <c r="C15" s="8">
        <f>Kluppierungsprotokoll!C15*$B15</f>
        <v>11</v>
      </c>
      <c r="D15" s="8">
        <f>Kluppierungsprotokoll!D15*$B15</f>
        <v>7.7000000000000011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1.4</v>
      </c>
      <c r="C16" s="8">
        <f>Kluppierungsprotokoll!C16*$B16</f>
        <v>8.3999999999999986</v>
      </c>
      <c r="D16" s="8">
        <f>Kluppierungsprotokoll!D16*$B16</f>
        <v>14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0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1.8</v>
      </c>
      <c r="C17" s="8">
        <f>Kluppierungsprotokoll!C17*$B17</f>
        <v>32.4</v>
      </c>
      <c r="D17" s="8">
        <f>Kluppierungsprotokoll!D17*$B17</f>
        <v>10.8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2.2000000000000002</v>
      </c>
      <c r="C18" s="8">
        <f>Kluppierungsprotokoll!C18*$B18</f>
        <v>48.400000000000006</v>
      </c>
      <c r="D18" s="8">
        <f>Kluppierungsprotokoll!D18*$B18</f>
        <v>8.8000000000000007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2.7</v>
      </c>
      <c r="C19" s="8">
        <f>Kluppierungsprotokoll!C19*$B19</f>
        <v>29.700000000000003</v>
      </c>
      <c r="D19" s="8">
        <f>Kluppierungsprotokoll!D19*$B19</f>
        <v>16.200000000000003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3.2</v>
      </c>
      <c r="C20" s="8">
        <f>Kluppierungsprotokoll!C20*$B20</f>
        <v>32</v>
      </c>
      <c r="D20" s="8">
        <f>Kluppierungsprotokoll!D20*$B20</f>
        <v>3.2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3.8</v>
      </c>
      <c r="C21" s="8">
        <f>Kluppierungsprotokoll!C21*$B21</f>
        <v>26.599999999999998</v>
      </c>
      <c r="D21" s="8">
        <f>Kluppierungsprotokoll!D21*$B21</f>
        <v>15.2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4.4000000000000004</v>
      </c>
      <c r="C22" s="8">
        <f>Kluppierungsprotokoll!C22*$B22</f>
        <v>13.200000000000001</v>
      </c>
      <c r="D22" s="8">
        <f>Kluppierungsprotokoll!D22*$B22</f>
        <v>13.200000000000001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5</v>
      </c>
      <c r="C23" s="8">
        <f>Kluppierungsprotokoll!C23*$B23</f>
        <v>15</v>
      </c>
      <c r="D23" s="8">
        <f>Kluppierungsprotokoll!D23*$B23</f>
        <v>10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5.7</v>
      </c>
      <c r="C24" s="8">
        <f>Kluppierungsprotokoll!C24*$B24</f>
        <v>0</v>
      </c>
      <c r="D24" s="8">
        <f>Kluppierungsprotokoll!D24*$B24</f>
        <v>5.7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6.4</v>
      </c>
      <c r="C25" s="8">
        <f>Kluppierungsprotokoll!C25*$B25</f>
        <v>6.4</v>
      </c>
      <c r="D25" s="8">
        <f>Kluppierungsprotokoll!D25*$B25</f>
        <v>6.4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0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0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0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0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102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106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110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114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236.3</v>
      </c>
      <c r="D53">
        <f t="shared" ref="D53:S53" si="0">SUM(D9:D51)</f>
        <v>145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0.6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381.90000000000003</v>
      </c>
    </row>
    <row r="54" spans="1:20" x14ac:dyDescent="0.25">
      <c r="A54" t="s">
        <v>25</v>
      </c>
      <c r="B54" t="s">
        <v>26</v>
      </c>
      <c r="C54">
        <f>C53/$B$6</f>
        <v>274.76744186046511</v>
      </c>
      <c r="D54">
        <f t="shared" ref="D54:S54" si="1">D53/$B$6</f>
        <v>168.6046511627907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0.69767441860465118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444.06976744186051</v>
      </c>
    </row>
    <row r="55" spans="1:20" x14ac:dyDescent="0.25">
      <c r="A55" t="s">
        <v>25</v>
      </c>
      <c r="B55" t="s">
        <v>31</v>
      </c>
      <c r="C55">
        <f>C54/$T54</f>
        <v>0.61874836344592821</v>
      </c>
      <c r="D55">
        <f t="shared" ref="D55:S55" si="2">D54/$T54</f>
        <v>0.37968054464519507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1.5710919088766692E-3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Rey Robert, WEU-AWN-WAV</cp:lastModifiedBy>
  <dcterms:created xsi:type="dcterms:W3CDTF">2022-03-10T11:48:40Z</dcterms:created>
  <dcterms:modified xsi:type="dcterms:W3CDTF">2025-01-06T12:54:13Z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2025-01-06T12:54:13Z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502fa142-2187-4c04-a0d0-4c18b94a0414</vt:lpwstr>
  </property>
  <property fmtid="{D5CDD505-2E9C-101B-9397-08002B2CF9AE}" pid="8" name="MSIP_Label_74fdd986-87d9-48c6-acda-407b1ab5fef0_ContentBits">
    <vt:lpwstr>0</vt:lpwstr>
  </property>
</Properties>
</file>