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65" windowWidth="6030" windowHeight="7050"/>
  </bookViews>
  <sheets>
    <sheet name="Restbestand" sheetId="1" r:id="rId1"/>
    <sheet name="Nutzung" sheetId="2" r:id="rId2"/>
    <sheet name="Bestand vor Nutzung" sheetId="3" r:id="rId3"/>
    <sheet name="Auswertung" sheetId="4" r:id="rId4"/>
  </sheets>
  <definedNames>
    <definedName name="_xlnm.Print_Area" localSheetId="0">Restbestand!$A$1:$Q$39</definedName>
  </definedNames>
  <calcPr calcId="125725"/>
</workbook>
</file>

<file path=xl/calcChain.xml><?xml version="1.0" encoding="utf-8"?>
<calcChain xmlns="http://schemas.openxmlformats.org/spreadsheetml/2006/main">
  <c r="Q19" i="4"/>
  <c r="Q18"/>
  <c r="Q17"/>
  <c r="Q16"/>
  <c r="Q15"/>
  <c r="F33" i="1"/>
  <c r="E33"/>
  <c r="D33"/>
  <c r="C33"/>
  <c r="K7"/>
  <c r="P7" s="1"/>
  <c r="L7"/>
  <c r="M7"/>
  <c r="N7"/>
  <c r="J7"/>
  <c r="L18" i="2"/>
  <c r="N18"/>
  <c r="N7"/>
  <c r="M7"/>
  <c r="L7"/>
  <c r="K7"/>
  <c r="J7"/>
  <c r="F8" i="3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L27" s="1"/>
  <c r="D28"/>
  <c r="D29"/>
  <c r="L29" s="1"/>
  <c r="D30"/>
  <c r="D31"/>
  <c r="D32"/>
  <c r="D7"/>
  <c r="L7" s="1"/>
  <c r="E7"/>
  <c r="M7" s="1"/>
  <c r="F7"/>
  <c r="N7" s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H29" s="1"/>
  <c r="C30"/>
  <c r="C31"/>
  <c r="K31" s="1"/>
  <c r="C32"/>
  <c r="C7"/>
  <c r="K7" s="1"/>
  <c r="B32"/>
  <c r="B8"/>
  <c r="B9"/>
  <c r="B10"/>
  <c r="B11"/>
  <c r="B12"/>
  <c r="B13"/>
  <c r="B14"/>
  <c r="B15"/>
  <c r="B16"/>
  <c r="B17"/>
  <c r="B18"/>
  <c r="B19"/>
  <c r="B20"/>
  <c r="B21"/>
  <c r="J21" s="1"/>
  <c r="O21" s="1"/>
  <c r="B22"/>
  <c r="B23"/>
  <c r="B24"/>
  <c r="J24" s="1"/>
  <c r="O24" s="1"/>
  <c r="B25"/>
  <c r="B26"/>
  <c r="B27"/>
  <c r="B28"/>
  <c r="G28" s="1"/>
  <c r="B29"/>
  <c r="B30"/>
  <c r="B31"/>
  <c r="B7"/>
  <c r="J7" s="1"/>
  <c r="H19" i="1"/>
  <c r="H14"/>
  <c r="H9"/>
  <c r="H8"/>
  <c r="H7"/>
  <c r="H33" s="1"/>
  <c r="G7"/>
  <c r="G33" s="1"/>
  <c r="F33" i="2"/>
  <c r="E33"/>
  <c r="D33"/>
  <c r="C33"/>
  <c r="N32"/>
  <c r="M32"/>
  <c r="L32"/>
  <c r="K32"/>
  <c r="J32"/>
  <c r="O32" s="1"/>
  <c r="I32"/>
  <c r="H32"/>
  <c r="G32"/>
  <c r="N31"/>
  <c r="M31"/>
  <c r="L31"/>
  <c r="K31"/>
  <c r="J31"/>
  <c r="O31" s="1"/>
  <c r="H31"/>
  <c r="I31" s="1"/>
  <c r="G31"/>
  <c r="N30"/>
  <c r="M30"/>
  <c r="L30"/>
  <c r="K30"/>
  <c r="J30"/>
  <c r="O30" s="1"/>
  <c r="H30"/>
  <c r="I30" s="1"/>
  <c r="G30"/>
  <c r="N29"/>
  <c r="M29"/>
  <c r="L29"/>
  <c r="K29"/>
  <c r="J29"/>
  <c r="O29" s="1"/>
  <c r="I29"/>
  <c r="H29"/>
  <c r="G29"/>
  <c r="N28"/>
  <c r="M28"/>
  <c r="L28"/>
  <c r="K28"/>
  <c r="J28"/>
  <c r="O28" s="1"/>
  <c r="H28"/>
  <c r="I28" s="1"/>
  <c r="G28"/>
  <c r="N27"/>
  <c r="M27"/>
  <c r="L27"/>
  <c r="K27"/>
  <c r="J27"/>
  <c r="O27" s="1"/>
  <c r="H27"/>
  <c r="I27" s="1"/>
  <c r="G27"/>
  <c r="N26"/>
  <c r="M26"/>
  <c r="L26"/>
  <c r="K26"/>
  <c r="J26"/>
  <c r="O26" s="1"/>
  <c r="H26"/>
  <c r="I26" s="1"/>
  <c r="G26"/>
  <c r="N25"/>
  <c r="M25"/>
  <c r="L25"/>
  <c r="K25"/>
  <c r="J25"/>
  <c r="O25" s="1"/>
  <c r="I25"/>
  <c r="H25"/>
  <c r="G25"/>
  <c r="N24"/>
  <c r="M24"/>
  <c r="L24"/>
  <c r="K24"/>
  <c r="J24"/>
  <c r="O24" s="1"/>
  <c r="H24"/>
  <c r="I24" s="1"/>
  <c r="G24"/>
  <c r="N23"/>
  <c r="M23"/>
  <c r="L23"/>
  <c r="K23"/>
  <c r="J23"/>
  <c r="O23" s="1"/>
  <c r="H23"/>
  <c r="I23" s="1"/>
  <c r="G23"/>
  <c r="N22"/>
  <c r="M22"/>
  <c r="L22"/>
  <c r="K22"/>
  <c r="J22"/>
  <c r="O22" s="1"/>
  <c r="H22"/>
  <c r="I22" s="1"/>
  <c r="G22"/>
  <c r="N21"/>
  <c r="M21"/>
  <c r="L21"/>
  <c r="K21"/>
  <c r="J21"/>
  <c r="O21" s="1"/>
  <c r="I21"/>
  <c r="H21"/>
  <c r="G21"/>
  <c r="N20"/>
  <c r="M20"/>
  <c r="L20"/>
  <c r="K20"/>
  <c r="J20"/>
  <c r="O20" s="1"/>
  <c r="H20"/>
  <c r="I20" s="1"/>
  <c r="G20"/>
  <c r="N19"/>
  <c r="M19"/>
  <c r="L19"/>
  <c r="K19"/>
  <c r="J19"/>
  <c r="O19" s="1"/>
  <c r="H19"/>
  <c r="I19" s="1"/>
  <c r="G19"/>
  <c r="M18"/>
  <c r="K18"/>
  <c r="P18" s="1"/>
  <c r="J18"/>
  <c r="O18" s="1"/>
  <c r="H18"/>
  <c r="I18" s="1"/>
  <c r="G18"/>
  <c r="N17"/>
  <c r="M17"/>
  <c r="L17"/>
  <c r="K17"/>
  <c r="J17"/>
  <c r="O17" s="1"/>
  <c r="I17"/>
  <c r="H17"/>
  <c r="G17"/>
  <c r="N16"/>
  <c r="M16"/>
  <c r="L16"/>
  <c r="K16"/>
  <c r="J16"/>
  <c r="O16" s="1"/>
  <c r="H16"/>
  <c r="I16" s="1"/>
  <c r="G16"/>
  <c r="N15"/>
  <c r="M15"/>
  <c r="L15"/>
  <c r="K15"/>
  <c r="J15"/>
  <c r="O15" s="1"/>
  <c r="H15"/>
  <c r="I15" s="1"/>
  <c r="G15"/>
  <c r="N14"/>
  <c r="M14"/>
  <c r="L14"/>
  <c r="K14"/>
  <c r="J14"/>
  <c r="O14" s="1"/>
  <c r="H14"/>
  <c r="I14" s="1"/>
  <c r="G14"/>
  <c r="N13"/>
  <c r="M13"/>
  <c r="L13"/>
  <c r="K13"/>
  <c r="J13"/>
  <c r="O13" s="1"/>
  <c r="I13"/>
  <c r="H13"/>
  <c r="G13"/>
  <c r="N12"/>
  <c r="M12"/>
  <c r="L12"/>
  <c r="K12"/>
  <c r="J12"/>
  <c r="O12" s="1"/>
  <c r="H12"/>
  <c r="I12" s="1"/>
  <c r="G12"/>
  <c r="N11"/>
  <c r="M11"/>
  <c r="L11"/>
  <c r="K11"/>
  <c r="J11"/>
  <c r="O11" s="1"/>
  <c r="H11"/>
  <c r="I11" s="1"/>
  <c r="G11"/>
  <c r="N10"/>
  <c r="M10"/>
  <c r="L10"/>
  <c r="K10"/>
  <c r="J10"/>
  <c r="O10" s="1"/>
  <c r="H10"/>
  <c r="I10" s="1"/>
  <c r="G10"/>
  <c r="N9"/>
  <c r="M9"/>
  <c r="L9"/>
  <c r="K9"/>
  <c r="J9"/>
  <c r="O9" s="1"/>
  <c r="I9"/>
  <c r="H9"/>
  <c r="G9"/>
  <c r="N8"/>
  <c r="M8"/>
  <c r="L8"/>
  <c r="K8"/>
  <c r="J8"/>
  <c r="O8" s="1"/>
  <c r="I8"/>
  <c r="H8"/>
  <c r="G8"/>
  <c r="P7"/>
  <c r="H7"/>
  <c r="H33" s="1"/>
  <c r="I33" s="1"/>
  <c r="P37" s="1"/>
  <c r="G7"/>
  <c r="G33" s="1"/>
  <c r="L37" s="1"/>
  <c r="Q3"/>
  <c r="P1"/>
  <c r="E33" i="3"/>
  <c r="F17" i="4" s="1"/>
  <c r="N32" i="3"/>
  <c r="M32"/>
  <c r="L32"/>
  <c r="K32"/>
  <c r="J32"/>
  <c r="O32" s="1"/>
  <c r="H32"/>
  <c r="G32"/>
  <c r="N31"/>
  <c r="M31"/>
  <c r="L31"/>
  <c r="J31"/>
  <c r="O31" s="1"/>
  <c r="H31"/>
  <c r="G31"/>
  <c r="N30"/>
  <c r="M30"/>
  <c r="L30"/>
  <c r="K30"/>
  <c r="J30"/>
  <c r="O30" s="1"/>
  <c r="G30"/>
  <c r="N29"/>
  <c r="M29"/>
  <c r="K29"/>
  <c r="J29"/>
  <c r="O29" s="1"/>
  <c r="G29"/>
  <c r="N28"/>
  <c r="M28"/>
  <c r="L28"/>
  <c r="K28"/>
  <c r="H28"/>
  <c r="N27"/>
  <c r="M27"/>
  <c r="K27"/>
  <c r="J27"/>
  <c r="O27" s="1"/>
  <c r="H27"/>
  <c r="I27" s="1"/>
  <c r="G27"/>
  <c r="N26"/>
  <c r="M26"/>
  <c r="L26"/>
  <c r="K26"/>
  <c r="J26"/>
  <c r="O26" s="1"/>
  <c r="G26"/>
  <c r="N25"/>
  <c r="M25"/>
  <c r="L25"/>
  <c r="K25"/>
  <c r="J25"/>
  <c r="O25" s="1"/>
  <c r="H25"/>
  <c r="I25" s="1"/>
  <c r="G25"/>
  <c r="N24"/>
  <c r="M24"/>
  <c r="L24"/>
  <c r="K24"/>
  <c r="H24"/>
  <c r="G24"/>
  <c r="N23"/>
  <c r="M23"/>
  <c r="L23"/>
  <c r="K23"/>
  <c r="J23"/>
  <c r="O23" s="1"/>
  <c r="H23"/>
  <c r="G23"/>
  <c r="N22"/>
  <c r="M22"/>
  <c r="L22"/>
  <c r="K22"/>
  <c r="J22"/>
  <c r="O22" s="1"/>
  <c r="G22"/>
  <c r="N21"/>
  <c r="M21"/>
  <c r="L21"/>
  <c r="K21"/>
  <c r="H21"/>
  <c r="G21"/>
  <c r="N20"/>
  <c r="M20"/>
  <c r="L20"/>
  <c r="K20"/>
  <c r="J20"/>
  <c r="O20" s="1"/>
  <c r="H20"/>
  <c r="G20"/>
  <c r="N19"/>
  <c r="M19"/>
  <c r="L19"/>
  <c r="K19"/>
  <c r="J19"/>
  <c r="O19" s="1"/>
  <c r="G19"/>
  <c r="N18"/>
  <c r="M18"/>
  <c r="L18"/>
  <c r="K18"/>
  <c r="J18"/>
  <c r="O18" s="1"/>
  <c r="H18"/>
  <c r="G18"/>
  <c r="N17"/>
  <c r="M17"/>
  <c r="L17"/>
  <c r="K17"/>
  <c r="J17"/>
  <c r="O17" s="1"/>
  <c r="H17"/>
  <c r="G17"/>
  <c r="N16"/>
  <c r="M16"/>
  <c r="L16"/>
  <c r="K16"/>
  <c r="J16"/>
  <c r="O16" s="1"/>
  <c r="H16"/>
  <c r="G16"/>
  <c r="N15"/>
  <c r="M15"/>
  <c r="L15"/>
  <c r="K15"/>
  <c r="J15"/>
  <c r="O15" s="1"/>
  <c r="H15"/>
  <c r="G15"/>
  <c r="N14"/>
  <c r="M14"/>
  <c r="L14"/>
  <c r="K14"/>
  <c r="J14"/>
  <c r="O14" s="1"/>
  <c r="H14"/>
  <c r="G14"/>
  <c r="N13"/>
  <c r="M13"/>
  <c r="L13"/>
  <c r="K13"/>
  <c r="J13"/>
  <c r="O13" s="1"/>
  <c r="H13"/>
  <c r="G13"/>
  <c r="N12"/>
  <c r="M12"/>
  <c r="L12"/>
  <c r="K12"/>
  <c r="J12"/>
  <c r="O12" s="1"/>
  <c r="H12"/>
  <c r="G12"/>
  <c r="N11"/>
  <c r="M11"/>
  <c r="L11"/>
  <c r="K11"/>
  <c r="J11"/>
  <c r="O11" s="1"/>
  <c r="H11"/>
  <c r="I11" s="1"/>
  <c r="G11"/>
  <c r="N10"/>
  <c r="M10"/>
  <c r="L10"/>
  <c r="K10"/>
  <c r="J10"/>
  <c r="O10" s="1"/>
  <c r="H10"/>
  <c r="G10"/>
  <c r="N9"/>
  <c r="M9"/>
  <c r="L9"/>
  <c r="K9"/>
  <c r="J9"/>
  <c r="O9" s="1"/>
  <c r="H9"/>
  <c r="G9"/>
  <c r="N8"/>
  <c r="M8"/>
  <c r="L8"/>
  <c r="K8"/>
  <c r="J8"/>
  <c r="O8" s="1"/>
  <c r="H8"/>
  <c r="G8"/>
  <c r="H7"/>
  <c r="G7"/>
  <c r="Q3"/>
  <c r="P1"/>
  <c r="I9" i="1"/>
  <c r="H10"/>
  <c r="H11"/>
  <c r="H12"/>
  <c r="H13"/>
  <c r="H15"/>
  <c r="H16"/>
  <c r="H17"/>
  <c r="H18"/>
  <c r="H20"/>
  <c r="I20" s="1"/>
  <c r="H21"/>
  <c r="H22"/>
  <c r="H23"/>
  <c r="H24"/>
  <c r="H25"/>
  <c r="H26"/>
  <c r="H27"/>
  <c r="H28"/>
  <c r="H29"/>
  <c r="H30"/>
  <c r="H31"/>
  <c r="G13"/>
  <c r="G9"/>
  <c r="K8"/>
  <c r="O7"/>
  <c r="J8"/>
  <c r="O8" s="1"/>
  <c r="G8"/>
  <c r="I24"/>
  <c r="I28"/>
  <c r="I31"/>
  <c r="H32"/>
  <c r="G10"/>
  <c r="G11"/>
  <c r="G12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N9"/>
  <c r="N10"/>
  <c r="N11"/>
  <c r="N12"/>
  <c r="N13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P1"/>
  <c r="Q3"/>
  <c r="L8"/>
  <c r="M8"/>
  <c r="N8"/>
  <c r="J9"/>
  <c r="O9" s="1"/>
  <c r="K9"/>
  <c r="L9"/>
  <c r="M9"/>
  <c r="J10"/>
  <c r="O10" s="1"/>
  <c r="K10"/>
  <c r="L10"/>
  <c r="M10"/>
  <c r="J11"/>
  <c r="O11" s="1"/>
  <c r="K11"/>
  <c r="L11"/>
  <c r="M11"/>
  <c r="J12"/>
  <c r="O12" s="1"/>
  <c r="K12"/>
  <c r="L12"/>
  <c r="M12"/>
  <c r="J13"/>
  <c r="O13" s="1"/>
  <c r="K13"/>
  <c r="L13"/>
  <c r="M13"/>
  <c r="J14"/>
  <c r="O14" s="1"/>
  <c r="K14"/>
  <c r="L14"/>
  <c r="M14"/>
  <c r="N14"/>
  <c r="J15"/>
  <c r="O15" s="1"/>
  <c r="K15"/>
  <c r="L15"/>
  <c r="M15"/>
  <c r="I16"/>
  <c r="J16"/>
  <c r="O16" s="1"/>
  <c r="K16"/>
  <c r="L16"/>
  <c r="M16"/>
  <c r="I17"/>
  <c r="J17"/>
  <c r="O17" s="1"/>
  <c r="K17"/>
  <c r="L17"/>
  <c r="M17"/>
  <c r="J18"/>
  <c r="O18" s="1"/>
  <c r="K18"/>
  <c r="L18"/>
  <c r="M18"/>
  <c r="J19"/>
  <c r="O19" s="1"/>
  <c r="K19"/>
  <c r="L19"/>
  <c r="M19"/>
  <c r="J20"/>
  <c r="O20" s="1"/>
  <c r="K20"/>
  <c r="L20"/>
  <c r="M20"/>
  <c r="I21"/>
  <c r="J21"/>
  <c r="O21" s="1"/>
  <c r="K21"/>
  <c r="L21"/>
  <c r="M21"/>
  <c r="J22"/>
  <c r="O22" s="1"/>
  <c r="K22"/>
  <c r="L22"/>
  <c r="M22"/>
  <c r="I23"/>
  <c r="J23"/>
  <c r="O23" s="1"/>
  <c r="K23"/>
  <c r="L23"/>
  <c r="M23"/>
  <c r="J24"/>
  <c r="O24" s="1"/>
  <c r="K24"/>
  <c r="L24"/>
  <c r="M24"/>
  <c r="I25"/>
  <c r="J25"/>
  <c r="O25" s="1"/>
  <c r="K25"/>
  <c r="L25"/>
  <c r="M25"/>
  <c r="J26"/>
  <c r="O26" s="1"/>
  <c r="K26"/>
  <c r="L26"/>
  <c r="M26"/>
  <c r="I27"/>
  <c r="J27"/>
  <c r="O27" s="1"/>
  <c r="K27"/>
  <c r="L27"/>
  <c r="M27"/>
  <c r="J28"/>
  <c r="O28" s="1"/>
  <c r="K28"/>
  <c r="L28"/>
  <c r="M28"/>
  <c r="I29"/>
  <c r="J29"/>
  <c r="O29" s="1"/>
  <c r="K29"/>
  <c r="L29"/>
  <c r="M29"/>
  <c r="J30"/>
  <c r="O30" s="1"/>
  <c r="K30"/>
  <c r="L30"/>
  <c r="M30"/>
  <c r="J31"/>
  <c r="O31" s="1"/>
  <c r="K31"/>
  <c r="L31"/>
  <c r="M31"/>
  <c r="I32"/>
  <c r="J32"/>
  <c r="O32" s="1"/>
  <c r="K32"/>
  <c r="L32"/>
  <c r="M32"/>
  <c r="N34"/>
  <c r="N35"/>
  <c r="N36"/>
  <c r="N37"/>
  <c r="N38"/>
  <c r="N39"/>
  <c r="J28" i="3" l="1"/>
  <c r="O28" s="1"/>
  <c r="P7"/>
  <c r="F33"/>
  <c r="C33"/>
  <c r="F16" i="4" s="1"/>
  <c r="L16" s="1"/>
  <c r="I33" i="1"/>
  <c r="L33"/>
  <c r="M33"/>
  <c r="O33"/>
  <c r="N33"/>
  <c r="J33"/>
  <c r="K33"/>
  <c r="N33" i="2"/>
  <c r="P19" i="4" s="1"/>
  <c r="P31" i="2"/>
  <c r="Q31" s="1"/>
  <c r="M33"/>
  <c r="P17" i="4" s="1"/>
  <c r="L33" i="2"/>
  <c r="P18" i="4" s="1"/>
  <c r="N33" i="3"/>
  <c r="J33"/>
  <c r="E15" i="4" s="1"/>
  <c r="K33" i="3"/>
  <c r="E16" i="4" s="1"/>
  <c r="L33" i="3"/>
  <c r="E18" i="4" s="1"/>
  <c r="K18" s="1"/>
  <c r="M33" i="3"/>
  <c r="E17" i="4" s="1"/>
  <c r="K17" s="1"/>
  <c r="P12" i="2"/>
  <c r="J33"/>
  <c r="P15" i="4" s="1"/>
  <c r="P20" i="2"/>
  <c r="P25"/>
  <c r="Q25" s="1"/>
  <c r="K33"/>
  <c r="P16" i="4" s="1"/>
  <c r="P9" i="2"/>
  <c r="L18" i="4"/>
  <c r="L17"/>
  <c r="I10" i="3"/>
  <c r="I18"/>
  <c r="D33"/>
  <c r="F18" i="4" s="1"/>
  <c r="P25" i="3"/>
  <c r="H26"/>
  <c r="H22"/>
  <c r="H30"/>
  <c r="I30" s="1"/>
  <c r="H19"/>
  <c r="I19" s="1"/>
  <c r="P29"/>
  <c r="Q29" s="1"/>
  <c r="I17"/>
  <c r="I21"/>
  <c r="P17"/>
  <c r="Q17" s="1"/>
  <c r="P21"/>
  <c r="Q21" s="1"/>
  <c r="I28"/>
  <c r="P30"/>
  <c r="Q30" s="1"/>
  <c r="P32"/>
  <c r="Q32" s="1"/>
  <c r="I12"/>
  <c r="I20"/>
  <c r="P27"/>
  <c r="Q27" s="1"/>
  <c r="P28"/>
  <c r="Q28" s="1"/>
  <c r="I29"/>
  <c r="P31"/>
  <c r="Q31" s="1"/>
  <c r="G33"/>
  <c r="P8"/>
  <c r="Q8" s="1"/>
  <c r="P11"/>
  <c r="Q11" s="1"/>
  <c r="P12"/>
  <c r="Q12" s="1"/>
  <c r="I13"/>
  <c r="P24"/>
  <c r="Q24" s="1"/>
  <c r="I26"/>
  <c r="P26"/>
  <c r="Q26" s="1"/>
  <c r="P18"/>
  <c r="Q18" s="1"/>
  <c r="P9"/>
  <c r="Q9" s="1"/>
  <c r="P14"/>
  <c r="Q14" s="1"/>
  <c r="P16"/>
  <c r="Q16" s="1"/>
  <c r="P19"/>
  <c r="Q19" s="1"/>
  <c r="P20"/>
  <c r="Q20" s="1"/>
  <c r="P23"/>
  <c r="Q23" s="1"/>
  <c r="I9"/>
  <c r="P13"/>
  <c r="Q13" s="1"/>
  <c r="P10"/>
  <c r="Q10" s="1"/>
  <c r="P15"/>
  <c r="Q15" s="1"/>
  <c r="P22"/>
  <c r="Q22" s="1"/>
  <c r="I32"/>
  <c r="I14"/>
  <c r="I22"/>
  <c r="I31"/>
  <c r="I15"/>
  <c r="I16"/>
  <c r="I23"/>
  <c r="I24"/>
  <c r="I8"/>
  <c r="O7"/>
  <c r="O33" s="1"/>
  <c r="L38" s="1"/>
  <c r="P10" i="2"/>
  <c r="Q10" s="1"/>
  <c r="P11"/>
  <c r="Q11" s="1"/>
  <c r="P13"/>
  <c r="Q13" s="1"/>
  <c r="P19"/>
  <c r="P21"/>
  <c r="Q21" s="1"/>
  <c r="P27"/>
  <c r="Q27" s="1"/>
  <c r="P29"/>
  <c r="Q29" s="1"/>
  <c r="P32"/>
  <c r="O7"/>
  <c r="Q12"/>
  <c r="P14"/>
  <c r="Q14" s="1"/>
  <c r="P16"/>
  <c r="Q16" s="1"/>
  <c r="Q20"/>
  <c r="P22"/>
  <c r="Q22" s="1"/>
  <c r="P24"/>
  <c r="Q24" s="1"/>
  <c r="P30"/>
  <c r="P15"/>
  <c r="Q15" s="1"/>
  <c r="P17"/>
  <c r="Q17" s="1"/>
  <c r="P23"/>
  <c r="Q23" s="1"/>
  <c r="Q32"/>
  <c r="P26"/>
  <c r="Q26" s="1"/>
  <c r="P28"/>
  <c r="Q28" s="1"/>
  <c r="I15" i="1"/>
  <c r="L37"/>
  <c r="J9" i="4" s="1"/>
  <c r="I7" i="1"/>
  <c r="P14"/>
  <c r="I14"/>
  <c r="I11"/>
  <c r="Q9" i="2"/>
  <c r="Q18"/>
  <c r="Q19"/>
  <c r="Q30"/>
  <c r="P8"/>
  <c r="Q8" s="1"/>
  <c r="I7"/>
  <c r="Q25" i="3"/>
  <c r="I7"/>
  <c r="P23" i="1"/>
  <c r="Q23" s="1"/>
  <c r="P16"/>
  <c r="Q16" s="1"/>
  <c r="P24"/>
  <c r="P32"/>
  <c r="Q32" s="1"/>
  <c r="P26"/>
  <c r="Q26" s="1"/>
  <c r="P25"/>
  <c r="Q25" s="1"/>
  <c r="P19"/>
  <c r="Q19" s="1"/>
  <c r="P18"/>
  <c r="Q18" s="1"/>
  <c r="P17"/>
  <c r="Q17" s="1"/>
  <c r="P13"/>
  <c r="Q13" s="1"/>
  <c r="P12"/>
  <c r="Q12" s="1"/>
  <c r="P11"/>
  <c r="Q11" s="1"/>
  <c r="P27"/>
  <c r="Q27" s="1"/>
  <c r="P20"/>
  <c r="Q20" s="1"/>
  <c r="P31"/>
  <c r="Q31" s="1"/>
  <c r="P30"/>
  <c r="Q30" s="1"/>
  <c r="P29"/>
  <c r="Q29" s="1"/>
  <c r="P22"/>
  <c r="Q22" s="1"/>
  <c r="P21"/>
  <c r="Q21" s="1"/>
  <c r="P15"/>
  <c r="Q15" s="1"/>
  <c r="Q14"/>
  <c r="I13"/>
  <c r="P10"/>
  <c r="Q10" s="1"/>
  <c r="P9"/>
  <c r="Q9" s="1"/>
  <c r="P28"/>
  <c r="Q28" s="1"/>
  <c r="P8"/>
  <c r="I12"/>
  <c r="I19"/>
  <c r="Q24"/>
  <c r="I8"/>
  <c r="I30"/>
  <c r="I26"/>
  <c r="I22"/>
  <c r="I18"/>
  <c r="I10"/>
  <c r="K15" i="4" l="1"/>
  <c r="F19"/>
  <c r="L19" s="1"/>
  <c r="E19"/>
  <c r="K19" s="1"/>
  <c r="L37" i="3"/>
  <c r="L39" s="1"/>
  <c r="D9" i="4"/>
  <c r="P9" s="1"/>
  <c r="R9" s="1"/>
  <c r="F15"/>
  <c r="P33" i="1"/>
  <c r="K16" i="4"/>
  <c r="P33" i="2"/>
  <c r="O33"/>
  <c r="L38" s="1"/>
  <c r="L39" s="1"/>
  <c r="Q7" i="3"/>
  <c r="Q33" s="1"/>
  <c r="P38" s="1"/>
  <c r="D11" i="4" s="1"/>
  <c r="H33" i="3"/>
  <c r="I33" s="1"/>
  <c r="P37" s="1"/>
  <c r="D8" i="4" s="1"/>
  <c r="P33" i="3"/>
  <c r="Q7" i="2"/>
  <c r="Q33" s="1"/>
  <c r="P37" i="1"/>
  <c r="J8" i="4" s="1"/>
  <c r="J10" s="1"/>
  <c r="P38" i="2"/>
  <c r="P39" s="1"/>
  <c r="Q8" i="1"/>
  <c r="Q7"/>
  <c r="L38"/>
  <c r="L39" s="1"/>
  <c r="J16" i="4" l="1"/>
  <c r="J19"/>
  <c r="D10"/>
  <c r="P10" s="1"/>
  <c r="R10" s="1"/>
  <c r="P8"/>
  <c r="D19"/>
  <c r="D17"/>
  <c r="D16"/>
  <c r="D18"/>
  <c r="L15"/>
  <c r="J15" s="1"/>
  <c r="D15"/>
  <c r="J17"/>
  <c r="J18"/>
  <c r="Q33" i="1"/>
  <c r="P38" s="1"/>
  <c r="J11" i="4" s="1"/>
  <c r="P11" s="1"/>
  <c r="R14" s="1"/>
  <c r="P39" i="3"/>
  <c r="R8" i="4" l="1"/>
  <c r="O19"/>
  <c r="O15"/>
  <c r="O17"/>
  <c r="O18"/>
  <c r="O16"/>
  <c r="P39" i="1"/>
</calcChain>
</file>

<file path=xl/sharedStrings.xml><?xml version="1.0" encoding="utf-8"?>
<sst xmlns="http://schemas.openxmlformats.org/spreadsheetml/2006/main" count="225" uniqueCount="66">
  <si>
    <t>Massenberechnung Giswil</t>
  </si>
  <si>
    <t>Datum:</t>
  </si>
  <si>
    <t>Revier:</t>
  </si>
  <si>
    <t>Abt./Bestand:</t>
  </si>
  <si>
    <t>Tarif:</t>
  </si>
  <si>
    <t>Anzahl</t>
  </si>
  <si>
    <t>Volumen</t>
  </si>
  <si>
    <t>Tarife</t>
  </si>
  <si>
    <t>Silven</t>
  </si>
  <si>
    <t>Stufe</t>
  </si>
  <si>
    <t>Fi</t>
  </si>
  <si>
    <t>ÜLbh</t>
  </si>
  <si>
    <t>T Ndh</t>
  </si>
  <si>
    <t>T Lbh</t>
  </si>
  <si>
    <t>Total</t>
  </si>
  <si>
    <t>Total Ndh</t>
  </si>
  <si>
    <t>Total Lbh</t>
  </si>
  <si>
    <t>Bannwald</t>
  </si>
  <si>
    <t>Hohwald</t>
  </si>
  <si>
    <t>Zusammenfassung:</t>
  </si>
  <si>
    <t>Nadelholz</t>
  </si>
  <si>
    <t>Stammzahl</t>
  </si>
  <si>
    <t>Stk.</t>
  </si>
  <si>
    <t>Mittelstamm</t>
  </si>
  <si>
    <t>Giswil</t>
  </si>
  <si>
    <t>Es</t>
  </si>
  <si>
    <t>WEr</t>
  </si>
  <si>
    <t>BAh</t>
  </si>
  <si>
    <t>Stammzahl/ha</t>
  </si>
  <si>
    <t>Stammzahl NdH/ha</t>
  </si>
  <si>
    <t>Stammzahl LbH/ha</t>
  </si>
  <si>
    <t>Mischungsart</t>
  </si>
  <si>
    <t>Mischungsgrad</t>
  </si>
  <si>
    <t>Bestand vor Eingriff</t>
  </si>
  <si>
    <t>Bestand nach Eingriff</t>
  </si>
  <si>
    <t>Nutzung</t>
  </si>
  <si>
    <t>ÜLbH</t>
  </si>
  <si>
    <t>(Kluppschwelle 8cm)</t>
  </si>
  <si>
    <t>8-16</t>
  </si>
  <si>
    <t>16-20</t>
  </si>
  <si>
    <t>20-24</t>
  </si>
  <si>
    <t>24-28</t>
  </si>
  <si>
    <t>28-32</t>
  </si>
  <si>
    <t>32-36</t>
  </si>
  <si>
    <t>36-40</t>
  </si>
  <si>
    <t>40-44</t>
  </si>
  <si>
    <t>44-48</t>
  </si>
  <si>
    <t>48-52</t>
  </si>
  <si>
    <t>52-56</t>
  </si>
  <si>
    <t>56-60</t>
  </si>
  <si>
    <t>60-64</t>
  </si>
  <si>
    <t>64-68</t>
  </si>
  <si>
    <t>68-72</t>
  </si>
  <si>
    <t>72-76</t>
  </si>
  <si>
    <t>cm</t>
  </si>
  <si>
    <t>Vor Eingriff</t>
  </si>
  <si>
    <t>Nach Eingriff</t>
  </si>
  <si>
    <t>Eingriff</t>
  </si>
  <si>
    <r>
      <rPr>
        <b/>
        <sz val="10"/>
        <rFont val="Arial"/>
        <family val="2"/>
      </rPr>
      <t>Stammzahlreduktion [%]</t>
    </r>
    <r>
      <rPr>
        <sz val="10"/>
        <rFont val="Arial"/>
        <family val="2"/>
      </rPr>
      <t xml:space="preserve"> </t>
    </r>
  </si>
  <si>
    <t>Vorrat/ha</t>
  </si>
  <si>
    <t>Tfm/ha</t>
  </si>
  <si>
    <t>Vorratsreduktion [%]</t>
  </si>
  <si>
    <t>Auswertung Vollkluppierung Weiserfläche Hinterbrenden</t>
  </si>
  <si>
    <t>Hinterbrenden Restbestand</t>
  </si>
  <si>
    <t>Hinterbrenden Nutzung</t>
  </si>
  <si>
    <t>Hinterbrenden Bestand vor Nutzung</t>
  </si>
</sst>
</file>

<file path=xl/styles.xml><?xml version="1.0" encoding="utf-8"?>
<styleSheet xmlns="http://schemas.openxmlformats.org/spreadsheetml/2006/main">
  <numFmts count="3">
    <numFmt numFmtId="164" formatCode="0.0"/>
    <numFmt numFmtId="165" formatCode="d/\ mmm/\ yy"/>
    <numFmt numFmtId="166" formatCode="#,##0.0"/>
  </numFmts>
  <fonts count="15">
    <font>
      <sz val="10"/>
      <name val="Tms Rmn"/>
    </font>
    <font>
      <sz val="10"/>
      <name val="MS Sans Serif"/>
    </font>
    <font>
      <b/>
      <u/>
      <sz val="16"/>
      <name val="MS Sans Serif"/>
    </font>
    <font>
      <b/>
      <sz val="10"/>
      <name val="MS Sans Serif"/>
    </font>
    <font>
      <b/>
      <u/>
      <sz val="12"/>
      <name val="MS Sans Serif"/>
    </font>
    <font>
      <b/>
      <sz val="12"/>
      <name val="MS Sans Serif"/>
    </font>
    <font>
      <sz val="8"/>
      <name val="MS Sans Serif"/>
    </font>
    <font>
      <b/>
      <sz val="8"/>
      <name val="MS Sans Serif"/>
    </font>
    <font>
      <b/>
      <sz val="10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NumberFormat="1" applyFont="1"/>
    <xf numFmtId="0" fontId="1" fillId="0" borderId="0" xfId="0" applyFont="1"/>
    <xf numFmtId="0" fontId="3" fillId="0" borderId="0" xfId="0" applyFont="1"/>
    <xf numFmtId="1" fontId="1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/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3" xfId="0" applyFont="1" applyBorder="1"/>
    <xf numFmtId="2" fontId="1" fillId="0" borderId="0" xfId="0" applyNumberFormat="1" applyFont="1"/>
    <xf numFmtId="1" fontId="1" fillId="0" borderId="1" xfId="0" applyNumberFormat="1" applyFont="1" applyBorder="1"/>
    <xf numFmtId="0" fontId="5" fillId="0" borderId="0" xfId="0" applyNumberFormat="1" applyFont="1"/>
    <xf numFmtId="1" fontId="5" fillId="0" borderId="0" xfId="0" applyNumberFormat="1" applyFont="1"/>
    <xf numFmtId="4" fontId="5" fillId="0" borderId="1" xfId="0" applyNumberFormat="1" applyFont="1" applyBorder="1"/>
    <xf numFmtId="4" fontId="1" fillId="0" borderId="0" xfId="0" applyNumberFormat="1" applyFont="1"/>
    <xf numFmtId="3" fontId="5" fillId="0" borderId="1" xfId="0" applyNumberFormat="1" applyFont="1" applyBorder="1"/>
    <xf numFmtId="166" fontId="1" fillId="0" borderId="0" xfId="0" applyNumberFormat="1" applyFont="1" applyAlignment="1">
      <alignment horizontal="right"/>
    </xf>
    <xf numFmtId="166" fontId="1" fillId="0" borderId="0" xfId="0" applyNumberFormat="1" applyFont="1"/>
    <xf numFmtId="166" fontId="3" fillId="0" borderId="0" xfId="0" applyNumberFormat="1" applyFont="1" applyAlignment="1">
      <alignment horizontal="right"/>
    </xf>
    <xf numFmtId="166" fontId="1" fillId="0" borderId="3" xfId="0" applyNumberFormat="1" applyFont="1" applyBorder="1"/>
    <xf numFmtId="166" fontId="4" fillId="0" borderId="3" xfId="0" applyNumberFormat="1" applyFont="1" applyBorder="1"/>
    <xf numFmtId="166" fontId="4" fillId="0" borderId="1" xfId="0" applyNumberFormat="1" applyFont="1" applyBorder="1"/>
    <xf numFmtId="166" fontId="1" fillId="0" borderId="1" xfId="0" applyNumberFormat="1" applyFont="1" applyBorder="1"/>
    <xf numFmtId="166" fontId="5" fillId="0" borderId="1" xfId="0" applyNumberFormat="1" applyFont="1" applyBorder="1"/>
    <xf numFmtId="166" fontId="5" fillId="0" borderId="0" xfId="0" applyNumberFormat="1" applyFont="1"/>
    <xf numFmtId="166" fontId="4" fillId="0" borderId="0" xfId="0" applyNumberFormat="1" applyFont="1"/>
    <xf numFmtId="166" fontId="5" fillId="0" borderId="2" xfId="0" applyNumberFormat="1" applyFont="1" applyBorder="1"/>
    <xf numFmtId="0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" fontId="1" fillId="0" borderId="1" xfId="0" applyNumberFormat="1" applyFont="1" applyBorder="1" applyAlignment="1"/>
    <xf numFmtId="1" fontId="5" fillId="0" borderId="1" xfId="0" applyNumberFormat="1" applyFont="1" applyBorder="1"/>
    <xf numFmtId="165" fontId="3" fillId="0" borderId="0" xfId="0" applyNumberFormat="1" applyFont="1" applyAlignment="1">
      <alignment horizontal="centerContinuous"/>
    </xf>
    <xf numFmtId="166" fontId="5" fillId="0" borderId="5" xfId="0" applyNumberFormat="1" applyFont="1" applyBorder="1" applyAlignment="1">
      <alignment horizontal="centerContinuous"/>
    </xf>
    <xf numFmtId="1" fontId="5" fillId="0" borderId="1" xfId="0" applyNumberFormat="1" applyFont="1" applyBorder="1" applyAlignment="1">
      <alignment horizontal="centerContinuous"/>
    </xf>
    <xf numFmtId="166" fontId="5" fillId="0" borderId="3" xfId="0" applyNumberFormat="1" applyFont="1" applyBorder="1" applyAlignment="1">
      <alignment horizontal="centerContinuous"/>
    </xf>
    <xf numFmtId="166" fontId="5" fillId="0" borderId="1" xfId="0" applyNumberFormat="1" applyFont="1" applyBorder="1" applyAlignment="1">
      <alignment horizontal="centerContinuous"/>
    </xf>
    <xf numFmtId="166" fontId="5" fillId="0" borderId="7" xfId="0" applyNumberFormat="1" applyFont="1" applyBorder="1" applyAlignment="1">
      <alignment horizontal="centerContinuous"/>
    </xf>
    <xf numFmtId="0" fontId="5" fillId="0" borderId="7" xfId="0" applyFont="1" applyBorder="1"/>
    <xf numFmtId="0" fontId="1" fillId="0" borderId="4" xfId="0" applyFont="1" applyBorder="1" applyAlignment="1">
      <alignment horizontal="centerContinuous"/>
    </xf>
    <xf numFmtId="0" fontId="1" fillId="0" borderId="7" xfId="0" applyFont="1" applyBorder="1"/>
    <xf numFmtId="0" fontId="1" fillId="0" borderId="6" xfId="0" applyFont="1" applyBorder="1" applyAlignment="1">
      <alignment horizontal="centerContinuous"/>
    </xf>
    <xf numFmtId="1" fontId="3" fillId="0" borderId="1" xfId="0" applyNumberFormat="1" applyFont="1" applyBorder="1"/>
    <xf numFmtId="0" fontId="7" fillId="0" borderId="1" xfId="0" applyNumberFormat="1" applyFont="1" applyBorder="1" applyAlignment="1">
      <alignment vertical="center"/>
    </xf>
    <xf numFmtId="166" fontId="5" fillId="0" borderId="8" xfId="0" applyNumberFormat="1" applyFont="1" applyBorder="1" applyAlignment="1">
      <alignment horizontal="centerContinuous"/>
    </xf>
    <xf numFmtId="1" fontId="5" fillId="0" borderId="2" xfId="0" applyNumberFormat="1" applyFont="1" applyBorder="1" applyAlignment="1">
      <alignment horizontal="centerContinuous"/>
    </xf>
    <xf numFmtId="166" fontId="5" fillId="0" borderId="2" xfId="0" applyNumberFormat="1" applyFont="1" applyBorder="1" applyAlignment="1">
      <alignment horizontal="centerContinuous"/>
    </xf>
    <xf numFmtId="1" fontId="5" fillId="0" borderId="4" xfId="0" applyNumberFormat="1" applyFont="1" applyBorder="1" applyAlignment="1">
      <alignment horizontal="centerContinuous"/>
    </xf>
    <xf numFmtId="166" fontId="5" fillId="0" borderId="4" xfId="0" applyNumberFormat="1" applyFont="1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5" fillId="0" borderId="4" xfId="0" applyFont="1" applyBorder="1"/>
    <xf numFmtId="164" fontId="5" fillId="0" borderId="3" xfId="0" applyNumberFormat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1" fillId="0" borderId="10" xfId="0" applyFont="1" applyBorder="1"/>
    <xf numFmtId="1" fontId="6" fillId="0" borderId="1" xfId="0" applyNumberFormat="1" applyFont="1" applyBorder="1" applyAlignment="1">
      <alignment vertical="center"/>
    </xf>
    <xf numFmtId="166" fontId="3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/>
    <xf numFmtId="164" fontId="6" fillId="0" borderId="1" xfId="0" applyNumberFormat="1" applyFont="1" applyBorder="1" applyAlignment="1">
      <alignment vertical="center"/>
    </xf>
    <xf numFmtId="164" fontId="1" fillId="0" borderId="1" xfId="0" applyNumberFormat="1" applyFont="1" applyBorder="1"/>
    <xf numFmtId="164" fontId="5" fillId="0" borderId="1" xfId="0" applyNumberFormat="1" applyFont="1" applyBorder="1"/>
    <xf numFmtId="164" fontId="5" fillId="0" borderId="0" xfId="0" applyNumberFormat="1" applyFont="1"/>
    <xf numFmtId="164" fontId="1" fillId="0" borderId="9" xfId="0" applyNumberFormat="1" applyFont="1" applyBorder="1"/>
    <xf numFmtId="164" fontId="1" fillId="0" borderId="4" xfId="0" applyNumberFormat="1" applyFont="1" applyBorder="1"/>
    <xf numFmtId="166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166" fontId="3" fillId="0" borderId="7" xfId="0" applyNumberFormat="1" applyFont="1" applyBorder="1"/>
    <xf numFmtId="166" fontId="3" fillId="0" borderId="10" xfId="0" applyNumberFormat="1" applyFont="1" applyBorder="1"/>
    <xf numFmtId="38" fontId="1" fillId="0" borderId="0" xfId="1" applyFont="1"/>
    <xf numFmtId="0" fontId="1" fillId="0" borderId="0" xfId="0" applyFont="1" applyBorder="1"/>
    <xf numFmtId="166" fontId="3" fillId="0" borderId="0" xfId="0" applyNumberFormat="1" applyFont="1" applyAlignment="1">
      <alignment horizontal="left"/>
    </xf>
    <xf numFmtId="166" fontId="5" fillId="0" borderId="0" xfId="0" applyNumberFormat="1" applyFont="1" applyBorder="1"/>
    <xf numFmtId="166" fontId="3" fillId="0" borderId="0" xfId="0" applyNumberFormat="1" applyFont="1" applyAlignment="1">
      <alignment horizontal="center"/>
    </xf>
    <xf numFmtId="0" fontId="8" fillId="0" borderId="0" xfId="0" applyNumberFormat="1" applyFont="1"/>
    <xf numFmtId="2" fontId="9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166" fontId="10" fillId="0" borderId="1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8" xfId="0" applyFont="1" applyBorder="1"/>
    <xf numFmtId="0" fontId="13" fillId="0" borderId="7" xfId="0" applyFont="1" applyBorder="1"/>
    <xf numFmtId="0" fontId="13" fillId="0" borderId="9" xfId="0" applyFont="1" applyBorder="1"/>
    <xf numFmtId="0" fontId="12" fillId="0" borderId="11" xfId="0" applyFont="1" applyBorder="1"/>
    <xf numFmtId="0" fontId="12" fillId="0" borderId="0" xfId="0" applyFont="1" applyBorder="1"/>
    <xf numFmtId="0" fontId="12" fillId="0" borderId="12" xfId="0" applyFont="1" applyBorder="1"/>
    <xf numFmtId="1" fontId="12" fillId="0" borderId="0" xfId="0" applyNumberFormat="1" applyFont="1" applyBorder="1"/>
    <xf numFmtId="3" fontId="12" fillId="0" borderId="0" xfId="0" applyNumberFormat="1" applyFont="1" applyBorder="1"/>
    <xf numFmtId="0" fontId="13" fillId="0" borderId="11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0" fontId="0" fillId="0" borderId="12" xfId="0" applyBorder="1"/>
    <xf numFmtId="49" fontId="12" fillId="0" borderId="0" xfId="0" applyNumberFormat="1" applyFont="1" applyBorder="1" applyAlignment="1">
      <alignment horizontal="right"/>
    </xf>
    <xf numFmtId="0" fontId="12" fillId="0" borderId="13" xfId="0" applyFont="1" applyBorder="1"/>
    <xf numFmtId="49" fontId="12" fillId="0" borderId="10" xfId="0" applyNumberFormat="1" applyFont="1" applyBorder="1" applyAlignment="1">
      <alignment horizontal="right"/>
    </xf>
    <xf numFmtId="0" fontId="12" fillId="0" borderId="10" xfId="0" applyFont="1" applyBorder="1"/>
    <xf numFmtId="0" fontId="12" fillId="0" borderId="6" xfId="0" applyFont="1" applyBorder="1"/>
    <xf numFmtId="0" fontId="13" fillId="0" borderId="12" xfId="0" applyFont="1" applyBorder="1" applyAlignment="1">
      <alignment horizontal="right"/>
    </xf>
    <xf numFmtId="164" fontId="12" fillId="0" borderId="0" xfId="0" applyNumberFormat="1" applyFont="1" applyBorder="1"/>
    <xf numFmtId="3" fontId="12" fillId="0" borderId="12" xfId="0" applyNumberFormat="1" applyFont="1" applyBorder="1"/>
    <xf numFmtId="0" fontId="0" fillId="0" borderId="11" xfId="0" applyBorder="1"/>
    <xf numFmtId="0" fontId="0" fillId="0" borderId="0" xfId="0" applyBorder="1"/>
    <xf numFmtId="0" fontId="0" fillId="0" borderId="6" xfId="0" applyBorder="1"/>
    <xf numFmtId="0" fontId="12" fillId="0" borderId="7" xfId="0" applyFont="1" applyBorder="1"/>
    <xf numFmtId="0" fontId="12" fillId="0" borderId="9" xfId="0" applyFont="1" applyBorder="1"/>
    <xf numFmtId="0" fontId="12" fillId="0" borderId="14" xfId="0" applyFont="1" applyBorder="1"/>
    <xf numFmtId="0" fontId="0" fillId="0" borderId="14" xfId="0" applyBorder="1"/>
    <xf numFmtId="2" fontId="12" fillId="0" borderId="14" xfId="0" applyNumberFormat="1" applyFont="1" applyBorder="1"/>
    <xf numFmtId="0" fontId="13" fillId="0" borderId="14" xfId="0" applyFont="1" applyBorder="1"/>
    <xf numFmtId="0" fontId="12" fillId="0" borderId="5" xfId="0" applyFont="1" applyBorder="1"/>
    <xf numFmtId="0" fontId="13" fillId="0" borderId="12" xfId="0" applyFont="1" applyBorder="1"/>
    <xf numFmtId="164" fontId="12" fillId="0" borderId="15" xfId="0" applyNumberFormat="1" applyFont="1" applyBorder="1"/>
    <xf numFmtId="0" fontId="12" fillId="0" borderId="17" xfId="0" applyFont="1" applyBorder="1"/>
    <xf numFmtId="0" fontId="12" fillId="0" borderId="18" xfId="0" applyFont="1" applyBorder="1"/>
    <xf numFmtId="1" fontId="12" fillId="0" borderId="18" xfId="0" applyNumberFormat="1" applyFont="1" applyBorder="1"/>
    <xf numFmtId="0" fontId="12" fillId="0" borderId="19" xfId="0" applyFont="1" applyBorder="1"/>
    <xf numFmtId="164" fontId="12" fillId="0" borderId="16" xfId="0" applyNumberFormat="1" applyFont="1" applyBorder="1"/>
    <xf numFmtId="0" fontId="12" fillId="0" borderId="21" xfId="0" applyFont="1" applyBorder="1"/>
    <xf numFmtId="0" fontId="12" fillId="0" borderId="22" xfId="0" applyFont="1" applyBorder="1"/>
    <xf numFmtId="1" fontId="12" fillId="0" borderId="22" xfId="0" applyNumberFormat="1" applyFont="1" applyBorder="1"/>
    <xf numFmtId="0" fontId="12" fillId="0" borderId="23" xfId="0" applyFont="1" applyBorder="1"/>
    <xf numFmtId="164" fontId="12" fillId="0" borderId="20" xfId="0" applyNumberFormat="1" applyFont="1" applyBorder="1"/>
  </cellXfs>
  <cellStyles count="2">
    <cellStyle name="Dezimal [0]" xfId="1" builtinId="6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title>
      <c:tx>
        <c:rich>
          <a:bodyPr/>
          <a:lstStyle/>
          <a:p>
            <a:pPr>
              <a:defRPr/>
            </a:pPr>
            <a:r>
              <a:rPr lang="de-CH"/>
              <a:t>Durchmesserverteilung  Weiserfläche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Auswertung!$E$24</c:f>
              <c:strCache>
                <c:ptCount val="1"/>
                <c:pt idx="0">
                  <c:v>Vor Eingriff</c:v>
                </c:pt>
              </c:strCache>
            </c:strRef>
          </c:tx>
          <c:marker>
            <c:symbol val="none"/>
          </c:marker>
          <c:cat>
            <c:strRef>
              <c:f>Auswertung!$D$25:$D$40</c:f>
              <c:strCache>
                <c:ptCount val="16"/>
                <c:pt idx="0">
                  <c:v>8-16</c:v>
                </c:pt>
                <c:pt idx="1">
                  <c:v>16-20</c:v>
                </c:pt>
                <c:pt idx="2">
                  <c:v>20-24</c:v>
                </c:pt>
                <c:pt idx="3">
                  <c:v>24-28</c:v>
                </c:pt>
                <c:pt idx="4">
                  <c:v>28-32</c:v>
                </c:pt>
                <c:pt idx="5">
                  <c:v>32-36</c:v>
                </c:pt>
                <c:pt idx="6">
                  <c:v>36-40</c:v>
                </c:pt>
                <c:pt idx="7">
                  <c:v>40-44</c:v>
                </c:pt>
                <c:pt idx="8">
                  <c:v>44-48</c:v>
                </c:pt>
                <c:pt idx="9">
                  <c:v>48-52</c:v>
                </c:pt>
                <c:pt idx="10">
                  <c:v>52-56</c:v>
                </c:pt>
                <c:pt idx="11">
                  <c:v>56-60</c:v>
                </c:pt>
                <c:pt idx="12">
                  <c:v>60-64</c:v>
                </c:pt>
                <c:pt idx="13">
                  <c:v>64-68</c:v>
                </c:pt>
                <c:pt idx="14">
                  <c:v>68-72</c:v>
                </c:pt>
                <c:pt idx="15">
                  <c:v>72-76</c:v>
                </c:pt>
              </c:strCache>
            </c:strRef>
          </c:cat>
          <c:val>
            <c:numRef>
              <c:f>Auswertung!$E$25:$E$40</c:f>
              <c:numCache>
                <c:formatCode>General</c:formatCode>
                <c:ptCount val="16"/>
                <c:pt idx="0">
                  <c:v>328</c:v>
                </c:pt>
                <c:pt idx="1">
                  <c:v>133</c:v>
                </c:pt>
                <c:pt idx="2">
                  <c:v>124</c:v>
                </c:pt>
                <c:pt idx="3">
                  <c:v>106</c:v>
                </c:pt>
                <c:pt idx="4">
                  <c:v>117</c:v>
                </c:pt>
                <c:pt idx="5">
                  <c:v>74</c:v>
                </c:pt>
                <c:pt idx="6">
                  <c:v>56</c:v>
                </c:pt>
                <c:pt idx="7">
                  <c:v>22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</c:ser>
        <c:ser>
          <c:idx val="1"/>
          <c:order val="1"/>
          <c:tx>
            <c:strRef>
              <c:f>Auswertung!$F$24</c:f>
              <c:strCache>
                <c:ptCount val="1"/>
                <c:pt idx="0">
                  <c:v>Nach Eingriff</c:v>
                </c:pt>
              </c:strCache>
            </c:strRef>
          </c:tx>
          <c:marker>
            <c:symbol val="none"/>
          </c:marker>
          <c:cat>
            <c:strRef>
              <c:f>Auswertung!$D$25:$D$40</c:f>
              <c:strCache>
                <c:ptCount val="16"/>
                <c:pt idx="0">
                  <c:v>8-16</c:v>
                </c:pt>
                <c:pt idx="1">
                  <c:v>16-20</c:v>
                </c:pt>
                <c:pt idx="2">
                  <c:v>20-24</c:v>
                </c:pt>
                <c:pt idx="3">
                  <c:v>24-28</c:v>
                </c:pt>
                <c:pt idx="4">
                  <c:v>28-32</c:v>
                </c:pt>
                <c:pt idx="5">
                  <c:v>32-36</c:v>
                </c:pt>
                <c:pt idx="6">
                  <c:v>36-40</c:v>
                </c:pt>
                <c:pt idx="7">
                  <c:v>40-44</c:v>
                </c:pt>
                <c:pt idx="8">
                  <c:v>44-48</c:v>
                </c:pt>
                <c:pt idx="9">
                  <c:v>48-52</c:v>
                </c:pt>
                <c:pt idx="10">
                  <c:v>52-56</c:v>
                </c:pt>
                <c:pt idx="11">
                  <c:v>56-60</c:v>
                </c:pt>
                <c:pt idx="12">
                  <c:v>60-64</c:v>
                </c:pt>
                <c:pt idx="13">
                  <c:v>64-68</c:v>
                </c:pt>
                <c:pt idx="14">
                  <c:v>68-72</c:v>
                </c:pt>
                <c:pt idx="15">
                  <c:v>72-76</c:v>
                </c:pt>
              </c:strCache>
            </c:strRef>
          </c:cat>
          <c:val>
            <c:numRef>
              <c:f>Auswertung!$F$25:$F$40</c:f>
              <c:numCache>
                <c:formatCode>General</c:formatCode>
                <c:ptCount val="16"/>
                <c:pt idx="0">
                  <c:v>314</c:v>
                </c:pt>
                <c:pt idx="1">
                  <c:v>100</c:v>
                </c:pt>
                <c:pt idx="2">
                  <c:v>84</c:v>
                </c:pt>
                <c:pt idx="3">
                  <c:v>70</c:v>
                </c:pt>
                <c:pt idx="4">
                  <c:v>97</c:v>
                </c:pt>
                <c:pt idx="5">
                  <c:v>67</c:v>
                </c:pt>
                <c:pt idx="6">
                  <c:v>52</c:v>
                </c:pt>
                <c:pt idx="7">
                  <c:v>20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</c:ser>
        <c:ser>
          <c:idx val="2"/>
          <c:order val="2"/>
          <c:tx>
            <c:strRef>
              <c:f>Auswertung!$G$24</c:f>
              <c:strCache>
                <c:ptCount val="1"/>
                <c:pt idx="0">
                  <c:v>Eingriff</c:v>
                </c:pt>
              </c:strCache>
            </c:strRef>
          </c:tx>
          <c:marker>
            <c:symbol val="none"/>
          </c:marker>
          <c:cat>
            <c:strRef>
              <c:f>Auswertung!$D$25:$D$40</c:f>
              <c:strCache>
                <c:ptCount val="16"/>
                <c:pt idx="0">
                  <c:v>8-16</c:v>
                </c:pt>
                <c:pt idx="1">
                  <c:v>16-20</c:v>
                </c:pt>
                <c:pt idx="2">
                  <c:v>20-24</c:v>
                </c:pt>
                <c:pt idx="3">
                  <c:v>24-28</c:v>
                </c:pt>
                <c:pt idx="4">
                  <c:v>28-32</c:v>
                </c:pt>
                <c:pt idx="5">
                  <c:v>32-36</c:v>
                </c:pt>
                <c:pt idx="6">
                  <c:v>36-40</c:v>
                </c:pt>
                <c:pt idx="7">
                  <c:v>40-44</c:v>
                </c:pt>
                <c:pt idx="8">
                  <c:v>44-48</c:v>
                </c:pt>
                <c:pt idx="9">
                  <c:v>48-52</c:v>
                </c:pt>
                <c:pt idx="10">
                  <c:v>52-56</c:v>
                </c:pt>
                <c:pt idx="11">
                  <c:v>56-60</c:v>
                </c:pt>
                <c:pt idx="12">
                  <c:v>60-64</c:v>
                </c:pt>
                <c:pt idx="13">
                  <c:v>64-68</c:v>
                </c:pt>
                <c:pt idx="14">
                  <c:v>68-72</c:v>
                </c:pt>
                <c:pt idx="15">
                  <c:v>72-76</c:v>
                </c:pt>
              </c:strCache>
            </c:strRef>
          </c:cat>
          <c:val>
            <c:numRef>
              <c:f>Auswertung!$G$25:$G$40</c:f>
              <c:numCache>
                <c:formatCode>General</c:formatCode>
                <c:ptCount val="16"/>
                <c:pt idx="0">
                  <c:v>14</c:v>
                </c:pt>
                <c:pt idx="1">
                  <c:v>33</c:v>
                </c:pt>
                <c:pt idx="2">
                  <c:v>40</c:v>
                </c:pt>
                <c:pt idx="3">
                  <c:v>36</c:v>
                </c:pt>
                <c:pt idx="4">
                  <c:v>20</c:v>
                </c:pt>
                <c:pt idx="5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marker val="1"/>
        <c:axId val="113822720"/>
        <c:axId val="114251264"/>
      </c:lineChart>
      <c:catAx>
        <c:axId val="113822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cm</a:t>
                </a:r>
              </a:p>
            </c:rich>
          </c:tx>
          <c:layout>
            <c:manualLayout>
              <c:xMode val="edge"/>
              <c:yMode val="edge"/>
              <c:x val="0.81549807773278715"/>
              <c:y val="0.84606017201373063"/>
            </c:manualLayout>
          </c:layout>
        </c:title>
        <c:tickLblPos val="nextTo"/>
        <c:crossAx val="114251264"/>
        <c:crosses val="autoZero"/>
        <c:auto val="1"/>
        <c:lblAlgn val="ctr"/>
        <c:lblOffset val="100"/>
      </c:catAx>
      <c:valAx>
        <c:axId val="11425126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CH"/>
                  <a:t>Stammzahl</a:t>
                </a:r>
              </a:p>
            </c:rich>
          </c:tx>
          <c:layout>
            <c:manualLayout>
              <c:xMode val="edge"/>
              <c:yMode val="edge"/>
              <c:x val="9.1954022988505746E-2"/>
              <c:y val="5.9697972536041817E-2"/>
            </c:manualLayout>
          </c:layout>
        </c:title>
        <c:numFmt formatCode="General" sourceLinked="1"/>
        <c:tickLblPos val="nextTo"/>
        <c:crossAx val="113822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title>
      <c:tx>
        <c:rich>
          <a:bodyPr/>
          <a:lstStyle/>
          <a:p>
            <a:pPr>
              <a:defRPr/>
            </a:pPr>
            <a:r>
              <a:rPr lang="en-US"/>
              <a:t>Mischungsgrad vor Eingriff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Auswertung!$D$14</c:f>
              <c:strCache>
                <c:ptCount val="1"/>
                <c:pt idx="0">
                  <c:v>Mischungsgrad</c:v>
                </c:pt>
              </c:strCache>
            </c:strRef>
          </c:tx>
          <c:dLbls>
            <c:dLbl>
              <c:idx val="4"/>
              <c:layout>
                <c:manualLayout>
                  <c:x val="2.3832020997375351E-2"/>
                  <c:y val="-2.4490376202974652E-2"/>
                </c:manualLayout>
              </c:layout>
              <c:showPercent val="1"/>
            </c:dLbl>
            <c:showPercent val="1"/>
            <c:showLeaderLines val="1"/>
          </c:dLbls>
          <c:cat>
            <c:strRef>
              <c:f>Auswertung!$C$15:$C$19</c:f>
              <c:strCache>
                <c:ptCount val="5"/>
                <c:pt idx="0">
                  <c:v>Fi</c:v>
                </c:pt>
                <c:pt idx="1">
                  <c:v>Es</c:v>
                </c:pt>
                <c:pt idx="2">
                  <c:v>WEr</c:v>
                </c:pt>
                <c:pt idx="3">
                  <c:v>BAh</c:v>
                </c:pt>
                <c:pt idx="4">
                  <c:v>ÜLbH</c:v>
                </c:pt>
              </c:strCache>
            </c:strRef>
          </c:cat>
          <c:val>
            <c:numRef>
              <c:f>Auswertung!$D$15:$D$19</c:f>
              <c:numCache>
                <c:formatCode>0.0</c:formatCode>
                <c:ptCount val="5"/>
                <c:pt idx="0">
                  <c:v>84.654994850669397</c:v>
                </c:pt>
                <c:pt idx="1">
                  <c:v>6.7971163748712664</c:v>
                </c:pt>
                <c:pt idx="2">
                  <c:v>6.4881565396498457</c:v>
                </c:pt>
                <c:pt idx="3">
                  <c:v>1.7507723995880535</c:v>
                </c:pt>
                <c:pt idx="4">
                  <c:v>0.30895983522142123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title>
      <c:tx>
        <c:rich>
          <a:bodyPr/>
          <a:lstStyle/>
          <a:p>
            <a:pPr>
              <a:defRPr/>
            </a:pPr>
            <a:r>
              <a:rPr lang="en-US"/>
              <a:t>Baumartenzusammensetzung </a:t>
            </a:r>
            <a:r>
              <a:rPr lang="en-US" baseline="0"/>
              <a:t>Nutzung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Auswertung!$O$14</c:f>
              <c:strCache>
                <c:ptCount val="1"/>
                <c:pt idx="0">
                  <c:v>Mischungsgrad</c:v>
                </c:pt>
              </c:strCache>
            </c:strRef>
          </c:tx>
          <c:dLbls>
            <c:dLbl>
              <c:idx val="1"/>
              <c:layout>
                <c:manualLayout>
                  <c:x val="-3.8856955380577436E-2"/>
                  <c:y val="-3.5915354330708638E-2"/>
                </c:manualLayout>
              </c:layout>
              <c:showPercent val="1"/>
            </c:dLbl>
            <c:dLbl>
              <c:idx val="2"/>
              <c:layout>
                <c:manualLayout>
                  <c:x val="-1.6938976377952809E-2"/>
                  <c:y val="-3.5776465441819796E-2"/>
                </c:manualLayout>
              </c:layout>
              <c:showPercent val="1"/>
            </c:dLbl>
            <c:dLbl>
              <c:idx val="3"/>
              <c:layout>
                <c:manualLayout>
                  <c:x val="-4.7401574803149736E-3"/>
                  <c:y val="-4.8234908136482894E-2"/>
                </c:manualLayout>
              </c:layout>
              <c:showPercent val="1"/>
            </c:dLbl>
            <c:dLbl>
              <c:idx val="4"/>
              <c:layout>
                <c:manualLayout>
                  <c:x val="4.0748468941382329E-2"/>
                  <c:y val="-4.7621026538349383E-2"/>
                </c:manualLayout>
              </c:layout>
              <c:showPercent val="1"/>
            </c:dLbl>
            <c:showPercent val="1"/>
            <c:showLeaderLines val="1"/>
          </c:dLbls>
          <c:cat>
            <c:strRef>
              <c:f>Auswertung!$N$15:$N$19</c:f>
              <c:strCache>
                <c:ptCount val="5"/>
                <c:pt idx="0">
                  <c:v>Fi</c:v>
                </c:pt>
                <c:pt idx="1">
                  <c:v>Es</c:v>
                </c:pt>
                <c:pt idx="2">
                  <c:v>WEr</c:v>
                </c:pt>
                <c:pt idx="3">
                  <c:v>BAh</c:v>
                </c:pt>
                <c:pt idx="4">
                  <c:v>ÜLbH</c:v>
                </c:pt>
              </c:strCache>
            </c:strRef>
          </c:cat>
          <c:val>
            <c:numRef>
              <c:f>Auswertung!$O$15:$O$19</c:f>
              <c:numCache>
                <c:formatCode>0.0</c:formatCode>
                <c:ptCount val="5"/>
                <c:pt idx="0">
                  <c:v>92.948717948717942</c:v>
                </c:pt>
                <c:pt idx="1">
                  <c:v>3.2051282051282048</c:v>
                </c:pt>
                <c:pt idx="2">
                  <c:v>1.9230769230769229</c:v>
                </c:pt>
                <c:pt idx="3">
                  <c:v>1.9230769230769229</c:v>
                </c:pt>
                <c:pt idx="4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title>
      <c:tx>
        <c:rich>
          <a:bodyPr/>
          <a:lstStyle/>
          <a:p>
            <a:pPr>
              <a:defRPr/>
            </a:pPr>
            <a:r>
              <a:rPr lang="de-CH"/>
              <a:t>Mischungsgrad nach Eingriff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Auswertung!$J$14</c:f>
              <c:strCache>
                <c:ptCount val="1"/>
                <c:pt idx="0">
                  <c:v>Mischungsgrad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Auswertung!$I$15:$I$19</c:f>
              <c:strCache>
                <c:ptCount val="5"/>
                <c:pt idx="0">
                  <c:v>Fi</c:v>
                </c:pt>
                <c:pt idx="1">
                  <c:v>Es</c:v>
                </c:pt>
                <c:pt idx="2">
                  <c:v>WEr</c:v>
                </c:pt>
                <c:pt idx="3">
                  <c:v>BAh</c:v>
                </c:pt>
                <c:pt idx="4">
                  <c:v>ÜLbH</c:v>
                </c:pt>
              </c:strCache>
            </c:strRef>
          </c:cat>
          <c:val>
            <c:numRef>
              <c:f>Auswertung!$J$15:$J$19</c:f>
              <c:numCache>
                <c:formatCode>0.0</c:formatCode>
                <c:ptCount val="5"/>
                <c:pt idx="0">
                  <c:v>83.067484662576689</c:v>
                </c:pt>
                <c:pt idx="1">
                  <c:v>7.484662576687116</c:v>
                </c:pt>
                <c:pt idx="2">
                  <c:v>7.3619631901840492</c:v>
                </c:pt>
                <c:pt idx="3">
                  <c:v>1.7177914110429449</c:v>
                </c:pt>
                <c:pt idx="4">
                  <c:v>0.36809815950920249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title>
      <c:tx>
        <c:rich>
          <a:bodyPr/>
          <a:lstStyle/>
          <a:p>
            <a:pPr>
              <a:defRPr/>
            </a:pPr>
            <a:r>
              <a:rPr lang="en-US"/>
              <a:t>Vorrat vor Eingriff</a:t>
            </a:r>
          </a:p>
        </c:rich>
      </c:tx>
      <c:layout/>
    </c:title>
    <c:plotArea>
      <c:layout/>
      <c:pieChart>
        <c:varyColors val="1"/>
        <c:ser>
          <c:idx val="1"/>
          <c:order val="0"/>
          <c:tx>
            <c:strRef>
              <c:f>Auswertung!$E$14</c:f>
              <c:strCache>
                <c:ptCount val="1"/>
                <c:pt idx="0">
                  <c:v>Vorrat/ha</c:v>
                </c:pt>
              </c:strCache>
            </c:strRef>
          </c:tx>
          <c:dLbls>
            <c:dLbl>
              <c:idx val="1"/>
              <c:layout>
                <c:manualLayout>
                  <c:x val="-1.0165135608049009E-2"/>
                  <c:y val="4.8381452318460175E-3"/>
                </c:manualLayout>
              </c:layout>
              <c:showVal val="1"/>
              <c:showPercent val="1"/>
            </c:dLbl>
            <c:dLbl>
              <c:idx val="2"/>
              <c:layout>
                <c:manualLayout>
                  <c:x val="-2.3818441965587599E-2"/>
                  <c:y val="-2.5384587343248725E-2"/>
                </c:manualLayout>
              </c:layout>
              <c:showVal val="1"/>
              <c:showPercent val="1"/>
            </c:dLbl>
            <c:dLbl>
              <c:idx val="3"/>
              <c:layout>
                <c:manualLayout>
                  <c:x val="1.360655438903477E-2"/>
                  <c:y val="-2.4737532808398952E-2"/>
                </c:manualLayout>
              </c:layout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Auswertung!$C$15:$C$19</c:f>
              <c:strCache>
                <c:ptCount val="5"/>
                <c:pt idx="0">
                  <c:v>Fi</c:v>
                </c:pt>
                <c:pt idx="1">
                  <c:v>Es</c:v>
                </c:pt>
                <c:pt idx="2">
                  <c:v>WEr</c:v>
                </c:pt>
                <c:pt idx="3">
                  <c:v>BAh</c:v>
                </c:pt>
                <c:pt idx="4">
                  <c:v>ÜLbH</c:v>
                </c:pt>
              </c:strCache>
            </c:strRef>
          </c:cat>
          <c:val>
            <c:numRef>
              <c:f>Auswertung!$E$15:$E$19</c:f>
              <c:numCache>
                <c:formatCode>#,##0</c:formatCode>
                <c:ptCount val="5"/>
                <c:pt idx="0">
                  <c:v>273.0526315789474</c:v>
                </c:pt>
                <c:pt idx="1">
                  <c:v>12.710526315789474</c:v>
                </c:pt>
                <c:pt idx="2">
                  <c:v>8.7894736842105274</c:v>
                </c:pt>
                <c:pt idx="3">
                  <c:v>13.324561403508774</c:v>
                </c:pt>
                <c:pt idx="4">
                  <c:v>2.6315789473684212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title>
      <c:tx>
        <c:rich>
          <a:bodyPr/>
          <a:lstStyle/>
          <a:p>
            <a:pPr>
              <a:defRPr/>
            </a:pPr>
            <a:r>
              <a:rPr lang="en-US"/>
              <a:t>Tfm</a:t>
            </a:r>
            <a:r>
              <a:rPr lang="en-US" baseline="0"/>
              <a:t> Nutzung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Auswertung!$P$14</c:f>
              <c:strCache>
                <c:ptCount val="1"/>
                <c:pt idx="0">
                  <c:v>Tfm/ha</c:v>
                </c:pt>
              </c:strCache>
            </c:strRef>
          </c:tx>
          <c:dLbls>
            <c:dLbl>
              <c:idx val="1"/>
              <c:layout>
                <c:manualLayout>
                  <c:x val="-4.2931977252843506E-2"/>
                  <c:y val="-5.1264946048410623E-3"/>
                </c:manualLayout>
              </c:layout>
              <c:showVal val="1"/>
              <c:showPercent val="1"/>
            </c:dLbl>
            <c:dLbl>
              <c:idx val="2"/>
              <c:layout>
                <c:manualLayout>
                  <c:x val="-4.4538312919218434E-2"/>
                  <c:y val="-6.1159594634004076E-2"/>
                </c:manualLayout>
              </c:layout>
              <c:showVal val="1"/>
              <c:showPercent val="1"/>
            </c:dLbl>
            <c:dLbl>
              <c:idx val="3"/>
              <c:layout>
                <c:manualLayout>
                  <c:x val="3.6524314668999712E-2"/>
                  <c:y val="-3.6400189559638384E-2"/>
                </c:manualLayout>
              </c:layout>
              <c:showVal val="1"/>
              <c:showPercent val="1"/>
            </c:dLbl>
            <c:dLbl>
              <c:idx val="4"/>
              <c:layout>
                <c:manualLayout>
                  <c:x val="8.2568168562263275E-2"/>
                  <c:y val="1.2564158646835844E-2"/>
                </c:manualLayout>
              </c:layout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Auswertung!$N$15:$N$19</c:f>
              <c:strCache>
                <c:ptCount val="5"/>
                <c:pt idx="0">
                  <c:v>Fi</c:v>
                </c:pt>
                <c:pt idx="1">
                  <c:v>Es</c:v>
                </c:pt>
                <c:pt idx="2">
                  <c:v>WEr</c:v>
                </c:pt>
                <c:pt idx="3">
                  <c:v>BAh</c:v>
                </c:pt>
                <c:pt idx="4">
                  <c:v>ÜLbH</c:v>
                </c:pt>
              </c:strCache>
            </c:strRef>
          </c:cat>
          <c:val>
            <c:numRef>
              <c:f>Auswertung!$P$15:$P$19</c:f>
              <c:numCache>
                <c:formatCode>0.0</c:formatCode>
                <c:ptCount val="5"/>
                <c:pt idx="0">
                  <c:v>45.000000000000007</c:v>
                </c:pt>
                <c:pt idx="1">
                  <c:v>0.99122807017543879</c:v>
                </c:pt>
                <c:pt idx="2">
                  <c:v>0.24561403508771934</c:v>
                </c:pt>
                <c:pt idx="3">
                  <c:v>0.6842105263157896</c:v>
                </c:pt>
                <c:pt idx="4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title>
      <c:tx>
        <c:rich>
          <a:bodyPr/>
          <a:lstStyle/>
          <a:p>
            <a:pPr>
              <a:defRPr/>
            </a:pPr>
            <a:r>
              <a:rPr lang="en-US"/>
              <a:t>Vorrat</a:t>
            </a:r>
            <a:r>
              <a:rPr lang="en-US" baseline="0"/>
              <a:t> nach Nutzung</a:t>
            </a:r>
            <a:endParaRPr lang="en-US"/>
          </a:p>
        </c:rich>
      </c:tx>
      <c:layout/>
    </c:title>
    <c:plotArea>
      <c:layout/>
      <c:pieChart>
        <c:varyColors val="1"/>
        <c:ser>
          <c:idx val="1"/>
          <c:order val="0"/>
          <c:tx>
            <c:strRef>
              <c:f>Auswertung!$K$14</c:f>
              <c:strCache>
                <c:ptCount val="1"/>
                <c:pt idx="0">
                  <c:v>Vorrat/ha</c:v>
                </c:pt>
              </c:strCache>
            </c:strRef>
          </c:tx>
          <c:dLbls>
            <c:dLbl>
              <c:idx val="1"/>
              <c:layout>
                <c:manualLayout>
                  <c:x val="-9.9681029454651623E-3"/>
                  <c:y val="1.4653324584426938E-2"/>
                </c:manualLayout>
              </c:layout>
              <c:showVal val="1"/>
              <c:showPercent val="1"/>
            </c:dLbl>
            <c:dLbl>
              <c:idx val="2"/>
              <c:layout>
                <c:manualLayout>
                  <c:x val="-1.0098516331291918E-2"/>
                  <c:y val="-1.7183581219014324E-2"/>
                </c:manualLayout>
              </c:layout>
              <c:showVal val="1"/>
              <c:showPercent val="1"/>
            </c:dLbl>
            <c:dLbl>
              <c:idx val="3"/>
              <c:layout>
                <c:manualLayout>
                  <c:x val="2.4768791921843104E-2"/>
                  <c:y val="-2.6497156605424389E-2"/>
                </c:manualLayout>
              </c:layout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Auswertung!$I$15:$I$19</c:f>
              <c:strCache>
                <c:ptCount val="5"/>
                <c:pt idx="0">
                  <c:v>Fi</c:v>
                </c:pt>
                <c:pt idx="1">
                  <c:v>Es</c:v>
                </c:pt>
                <c:pt idx="2">
                  <c:v>WEr</c:v>
                </c:pt>
                <c:pt idx="3">
                  <c:v>BAh</c:v>
                </c:pt>
                <c:pt idx="4">
                  <c:v>ÜLbH</c:v>
                </c:pt>
              </c:strCache>
            </c:strRef>
          </c:cat>
          <c:val>
            <c:numRef>
              <c:f>Auswertung!$K$15:$K$19</c:f>
              <c:numCache>
                <c:formatCode>#,##0</c:formatCode>
                <c:ptCount val="5"/>
                <c:pt idx="0">
                  <c:v>228.0526315789474</c:v>
                </c:pt>
                <c:pt idx="1">
                  <c:v>11.719298245614036</c:v>
                </c:pt>
                <c:pt idx="2">
                  <c:v>8.5438596491228083</c:v>
                </c:pt>
                <c:pt idx="3">
                  <c:v>12.640350877192985</c:v>
                </c:pt>
                <c:pt idx="4">
                  <c:v>2.6315789473684212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40</xdr:row>
      <xdr:rowOff>152399</xdr:rowOff>
    </xdr:from>
    <xdr:to>
      <xdr:col>7</xdr:col>
      <xdr:colOff>904874</xdr:colOff>
      <xdr:row>68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40</xdr:row>
      <xdr:rowOff>152400</xdr:rowOff>
    </xdr:from>
    <xdr:to>
      <xdr:col>12</xdr:col>
      <xdr:colOff>771525</xdr:colOff>
      <xdr:row>57</xdr:row>
      <xdr:rowOff>142875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58</xdr:row>
      <xdr:rowOff>133350</xdr:rowOff>
    </xdr:from>
    <xdr:to>
      <xdr:col>12</xdr:col>
      <xdr:colOff>771525</xdr:colOff>
      <xdr:row>75</xdr:row>
      <xdr:rowOff>123825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76</xdr:row>
      <xdr:rowOff>57150</xdr:rowOff>
    </xdr:from>
    <xdr:to>
      <xdr:col>12</xdr:col>
      <xdr:colOff>771525</xdr:colOff>
      <xdr:row>93</xdr:row>
      <xdr:rowOff>47625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914400</xdr:colOff>
      <xdr:row>40</xdr:row>
      <xdr:rowOff>152400</xdr:rowOff>
    </xdr:from>
    <xdr:to>
      <xdr:col>18</xdr:col>
      <xdr:colOff>571500</xdr:colOff>
      <xdr:row>57</xdr:row>
      <xdr:rowOff>142875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923925</xdr:colOff>
      <xdr:row>59</xdr:row>
      <xdr:rowOff>0</xdr:rowOff>
    </xdr:from>
    <xdr:to>
      <xdr:col>18</xdr:col>
      <xdr:colOff>581025</xdr:colOff>
      <xdr:row>75</xdr:row>
      <xdr:rowOff>152400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914400</xdr:colOff>
      <xdr:row>76</xdr:row>
      <xdr:rowOff>85725</xdr:rowOff>
    </xdr:from>
    <xdr:to>
      <xdr:col>18</xdr:col>
      <xdr:colOff>571500</xdr:colOff>
      <xdr:row>93</xdr:row>
      <xdr:rowOff>76200</xdr:rowOff>
    </xdr:to>
    <xdr:graphicFrame macro="">
      <xdr:nvGraphicFramePr>
        <xdr:cNvPr id="10" name="Diagram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N43"/>
  <sheetViews>
    <sheetView showZeros="0" tabSelected="1" workbookViewId="0">
      <selection activeCell="I43" sqref="I43"/>
    </sheetView>
  </sheetViews>
  <sheetFormatPr baseColWidth="10" defaultRowHeight="12.75"/>
  <cols>
    <col min="1" max="1" width="4.83203125" style="2" customWidth="1"/>
    <col min="2" max="6" width="6.33203125" style="2" customWidth="1"/>
    <col min="7" max="9" width="6.83203125" style="2" customWidth="1"/>
    <col min="10" max="10" width="11.33203125" style="60" customWidth="1"/>
    <col min="11" max="17" width="11.33203125" style="18" customWidth="1"/>
    <col min="18" max="22" width="12" style="2"/>
    <col min="23" max="26" width="4.83203125" style="4" customWidth="1"/>
    <col min="27" max="40" width="4.83203125" style="2" customWidth="1"/>
    <col min="41" max="41" width="4.83203125" style="74" customWidth="1"/>
    <col min="42" max="44" width="4.83203125" style="2" customWidth="1"/>
    <col min="45" max="50" width="4.83203125" style="4" customWidth="1"/>
    <col min="51" max="67" width="4.83203125" style="2" customWidth="1"/>
    <col min="68" max="74" width="5.6640625" style="2" customWidth="1"/>
    <col min="75" max="75" width="5.83203125" style="2" customWidth="1"/>
    <col min="76" max="76" width="5.6640625" style="2" customWidth="1"/>
    <col min="77" max="77" width="5.1640625" style="2" customWidth="1"/>
    <col min="78" max="82" width="4.83203125" style="2" customWidth="1"/>
    <col min="83" max="84" width="5.33203125" style="2" customWidth="1"/>
    <col min="85" max="86" width="5.33203125" style="73" customWidth="1"/>
    <col min="87" max="88" width="5.33203125" style="2" customWidth="1"/>
    <col min="89" max="90" width="5.33203125" style="73" customWidth="1"/>
    <col min="91" max="104" width="4.83203125" style="2" customWidth="1"/>
    <col min="105" max="105" width="4.83203125" style="4" customWidth="1"/>
    <col min="106" max="117" width="4.83203125" style="2" customWidth="1"/>
    <col min="118" max="118" width="4.83203125" style="4" customWidth="1"/>
    <col min="119" max="130" width="12" style="2"/>
    <col min="131" max="131" width="4.83203125" style="2" customWidth="1"/>
    <col min="132" max="16384" width="12" style="2"/>
  </cols>
  <sheetData>
    <row r="1" spans="1:118" ht="20.100000000000001" customHeight="1">
      <c r="A1" s="1" t="s">
        <v>0</v>
      </c>
      <c r="K1" s="17"/>
      <c r="L1" s="17"/>
      <c r="N1" s="17"/>
      <c r="O1" s="17" t="s">
        <v>1</v>
      </c>
      <c r="P1" s="36">
        <f ca="1">NOW()</f>
        <v>41926.319496990742</v>
      </c>
      <c r="Q1" s="36"/>
      <c r="W1" s="2"/>
      <c r="X1" s="2"/>
      <c r="Y1" s="2"/>
      <c r="Z1" s="2"/>
      <c r="AO1" s="2"/>
      <c r="AS1" s="2"/>
      <c r="AT1" s="2"/>
      <c r="AU1" s="2"/>
      <c r="AV1" s="2"/>
      <c r="AW1" s="2"/>
      <c r="AX1" s="2"/>
      <c r="CG1" s="2"/>
      <c r="CH1" s="2"/>
      <c r="CK1" s="2"/>
      <c r="CL1" s="2"/>
      <c r="DA1" s="2"/>
      <c r="DN1" s="2"/>
    </row>
    <row r="2" spans="1:118" ht="9.9499999999999993" customHeight="1">
      <c r="W2" s="2"/>
      <c r="X2" s="2"/>
      <c r="Y2" s="2"/>
      <c r="Z2" s="2"/>
      <c r="AO2" s="2"/>
      <c r="AS2" s="2"/>
      <c r="AT2" s="2"/>
      <c r="AU2" s="2"/>
      <c r="AV2" s="2"/>
      <c r="AW2" s="2"/>
      <c r="AX2" s="2"/>
      <c r="CG2" s="2"/>
      <c r="CH2" s="2"/>
      <c r="CK2" s="2"/>
      <c r="CL2" s="2"/>
      <c r="DA2" s="2"/>
      <c r="DN2" s="2"/>
    </row>
    <row r="3" spans="1:118" ht="12.75" customHeight="1">
      <c r="A3" s="5" t="s">
        <v>2</v>
      </c>
      <c r="C3" s="3" t="s">
        <v>24</v>
      </c>
      <c r="J3" s="61" t="s">
        <v>3</v>
      </c>
      <c r="K3" s="70" t="s">
        <v>63</v>
      </c>
      <c r="L3" s="3"/>
      <c r="M3" s="77"/>
      <c r="N3" s="75"/>
      <c r="P3" s="17" t="s">
        <v>4</v>
      </c>
      <c r="Q3" s="19" t="str">
        <f>S6</f>
        <v>Hohwald</v>
      </c>
      <c r="W3" s="2"/>
      <c r="X3" s="2"/>
      <c r="Y3" s="2"/>
      <c r="Z3" s="2"/>
      <c r="AO3" s="2"/>
      <c r="AS3" s="2"/>
      <c r="AT3" s="2"/>
      <c r="AU3" s="2"/>
      <c r="AV3" s="2"/>
      <c r="AW3" s="2"/>
      <c r="AX3" s="2"/>
      <c r="CG3" s="2"/>
      <c r="CH3" s="2"/>
      <c r="CK3" s="2"/>
      <c r="CL3" s="2"/>
      <c r="DA3" s="2"/>
      <c r="DN3" s="2"/>
    </row>
    <row r="4" spans="1:118" ht="4.5" customHeight="1">
      <c r="A4" s="5"/>
      <c r="P4" s="17"/>
      <c r="Q4" s="17"/>
      <c r="W4" s="2"/>
      <c r="X4" s="2"/>
      <c r="Y4" s="2"/>
      <c r="Z4" s="2"/>
      <c r="AO4" s="2"/>
      <c r="AS4" s="2"/>
      <c r="AT4" s="2"/>
      <c r="AU4" s="2"/>
      <c r="AV4" s="2"/>
      <c r="AW4" s="2"/>
      <c r="AX4" s="2"/>
      <c r="CG4" s="2"/>
      <c r="CH4" s="2"/>
      <c r="CK4" s="2"/>
      <c r="CL4" s="2"/>
      <c r="DA4" s="2"/>
      <c r="DN4" s="2"/>
    </row>
    <row r="5" spans="1:118" ht="14.1" customHeight="1">
      <c r="A5" s="6"/>
      <c r="B5" s="6" t="s">
        <v>5</v>
      </c>
      <c r="C5" s="7"/>
      <c r="D5" s="8"/>
      <c r="E5" s="8"/>
      <c r="F5" s="8"/>
      <c r="G5" s="8"/>
      <c r="H5" s="8"/>
      <c r="I5" s="8"/>
      <c r="J5" s="62" t="s">
        <v>6</v>
      </c>
      <c r="K5" s="20"/>
      <c r="L5" s="20"/>
      <c r="M5" s="20"/>
      <c r="N5" s="21"/>
      <c r="O5" s="20"/>
      <c r="P5" s="21"/>
      <c r="Q5" s="22"/>
      <c r="S5" s="78" t="s">
        <v>7</v>
      </c>
      <c r="T5" s="5"/>
      <c r="W5" s="2"/>
      <c r="X5" s="2"/>
      <c r="Y5" s="2"/>
      <c r="Z5" s="2"/>
      <c r="AO5" s="2"/>
      <c r="AS5" s="2"/>
      <c r="AT5" s="2"/>
      <c r="AU5" s="2"/>
      <c r="AV5" s="2"/>
      <c r="AW5" s="2"/>
      <c r="AX5" s="2"/>
      <c r="CG5" s="2"/>
      <c r="CH5" s="2"/>
      <c r="CK5" s="2"/>
      <c r="CL5" s="2"/>
      <c r="DA5" s="2"/>
      <c r="DN5" s="2"/>
    </row>
    <row r="6" spans="1:118" s="31" customFormat="1" ht="14.1" customHeight="1">
      <c r="A6" s="28" t="s">
        <v>9</v>
      </c>
      <c r="B6" s="28" t="s">
        <v>10</v>
      </c>
      <c r="C6" s="28" t="s">
        <v>25</v>
      </c>
      <c r="D6" s="28" t="s">
        <v>27</v>
      </c>
      <c r="E6" s="28" t="s">
        <v>26</v>
      </c>
      <c r="F6" s="28" t="s">
        <v>11</v>
      </c>
      <c r="G6" s="47" t="s">
        <v>12</v>
      </c>
      <c r="H6" s="47" t="s">
        <v>13</v>
      </c>
      <c r="I6" s="47" t="s">
        <v>14</v>
      </c>
      <c r="J6" s="63" t="s">
        <v>10</v>
      </c>
      <c r="K6" s="81" t="s">
        <v>25</v>
      </c>
      <c r="L6" s="82" t="s">
        <v>27</v>
      </c>
      <c r="M6" s="83" t="s">
        <v>26</v>
      </c>
      <c r="N6" s="29" t="s">
        <v>11</v>
      </c>
      <c r="O6" s="30" t="s">
        <v>15</v>
      </c>
      <c r="P6" s="30" t="s">
        <v>16</v>
      </c>
      <c r="Q6" s="30" t="s">
        <v>14</v>
      </c>
      <c r="S6" s="79" t="s">
        <v>18</v>
      </c>
      <c r="T6" s="32" t="s">
        <v>17</v>
      </c>
      <c r="U6" s="33" t="s">
        <v>18</v>
      </c>
    </row>
    <row r="7" spans="1:118" ht="12" customHeight="1">
      <c r="A7" s="58">
        <v>0.01</v>
      </c>
      <c r="B7" s="28">
        <v>249</v>
      </c>
      <c r="C7" s="28">
        <v>40</v>
      </c>
      <c r="D7" s="28">
        <v>2</v>
      </c>
      <c r="E7" s="28">
        <v>21</v>
      </c>
      <c r="F7" s="28">
        <v>2</v>
      </c>
      <c r="G7" s="47">
        <f>SUM(B7)</f>
        <v>249</v>
      </c>
      <c r="H7" s="47">
        <f>SUM(C7:F7)</f>
        <v>65</v>
      </c>
      <c r="I7" s="47">
        <f>SUM(G7:H7)</f>
        <v>314</v>
      </c>
      <c r="J7" s="63">
        <f>B7*$S$7</f>
        <v>17.430000000000003</v>
      </c>
      <c r="K7" s="63">
        <f t="shared" ref="K7:N7" si="0">C7*$S$7</f>
        <v>2.8000000000000003</v>
      </c>
      <c r="L7" s="63">
        <f t="shared" si="0"/>
        <v>0.14000000000000001</v>
      </c>
      <c r="M7" s="63">
        <f t="shared" si="0"/>
        <v>1.4700000000000002</v>
      </c>
      <c r="N7" s="63">
        <f t="shared" si="0"/>
        <v>0.14000000000000001</v>
      </c>
      <c r="O7" s="59">
        <f>SUM(J7)</f>
        <v>17.430000000000003</v>
      </c>
      <c r="P7" s="59">
        <f>SUM(K7:N7)</f>
        <v>4.55</v>
      </c>
      <c r="Q7" s="59">
        <f>(O7+P7)</f>
        <v>21.980000000000004</v>
      </c>
      <c r="R7" s="31"/>
      <c r="S7" s="80">
        <v>7.0000000000000007E-2</v>
      </c>
      <c r="T7" s="80">
        <v>0.1</v>
      </c>
      <c r="U7" s="80">
        <v>7.0000000000000007E-2</v>
      </c>
      <c r="W7" s="2"/>
      <c r="X7" s="2"/>
      <c r="Y7" s="2"/>
      <c r="Z7" s="2"/>
      <c r="AO7" s="2"/>
      <c r="AS7" s="2"/>
      <c r="AT7" s="2"/>
      <c r="AU7" s="2"/>
      <c r="AV7" s="2"/>
      <c r="AW7" s="2"/>
      <c r="AX7" s="2"/>
      <c r="CG7" s="2"/>
      <c r="CH7" s="2"/>
      <c r="CK7" s="2"/>
      <c r="CL7" s="2"/>
      <c r="DA7" s="2"/>
      <c r="DN7" s="2"/>
    </row>
    <row r="8" spans="1:118" ht="12" customHeight="1">
      <c r="A8" s="6">
        <v>1</v>
      </c>
      <c r="B8" s="11">
        <v>73</v>
      </c>
      <c r="C8" s="11">
        <v>2</v>
      </c>
      <c r="D8" s="11">
        <v>3</v>
      </c>
      <c r="E8" s="11">
        <v>22</v>
      </c>
      <c r="F8" s="11"/>
      <c r="G8" s="46">
        <f>SUM(B8)</f>
        <v>73</v>
      </c>
      <c r="H8" s="84">
        <f>SUM(C8:F8)</f>
        <v>27</v>
      </c>
      <c r="I8" s="46">
        <f>H8+G8</f>
        <v>100</v>
      </c>
      <c r="J8" s="64">
        <f>(B8*$S8)</f>
        <v>10.220000000000001</v>
      </c>
      <c r="K8" s="23">
        <f>(C8*$S8)</f>
        <v>0.28000000000000003</v>
      </c>
      <c r="L8" s="23">
        <f t="shared" ref="J8:N23" si="1">(D8*$S8)</f>
        <v>0.42000000000000004</v>
      </c>
      <c r="M8" s="23">
        <f t="shared" si="1"/>
        <v>3.08</v>
      </c>
      <c r="N8" s="23">
        <f t="shared" si="1"/>
        <v>0</v>
      </c>
      <c r="O8" s="59">
        <f>SUM(J8)</f>
        <v>10.220000000000001</v>
      </c>
      <c r="P8" s="59">
        <f t="shared" ref="P8:P32" si="2">SUM(K8:N8)</f>
        <v>3.7800000000000002</v>
      </c>
      <c r="Q8" s="59">
        <f t="shared" ref="Q8:Q32" si="3">(O8+P8)</f>
        <v>14</v>
      </c>
      <c r="S8" s="5">
        <v>0.14000000000000001</v>
      </c>
      <c r="T8" s="10">
        <v>0.2</v>
      </c>
      <c r="U8" s="5">
        <v>0.14000000000000001</v>
      </c>
      <c r="W8" s="2"/>
      <c r="X8" s="2"/>
      <c r="Y8" s="2"/>
      <c r="Z8" s="2"/>
      <c r="AO8" s="2"/>
      <c r="AS8" s="2"/>
      <c r="AT8" s="2"/>
      <c r="AU8" s="2"/>
      <c r="AV8" s="2"/>
      <c r="AW8" s="2"/>
      <c r="AX8" s="2"/>
      <c r="CG8" s="2"/>
      <c r="CH8" s="2"/>
      <c r="CK8" s="2"/>
      <c r="CL8" s="2"/>
      <c r="DA8" s="2"/>
      <c r="DN8" s="2"/>
    </row>
    <row r="9" spans="1:118" ht="12" customHeight="1">
      <c r="A9" s="6">
        <v>2</v>
      </c>
      <c r="B9" s="11">
        <v>65</v>
      </c>
      <c r="C9" s="11">
        <v>6</v>
      </c>
      <c r="D9" s="11">
        <v>0</v>
      </c>
      <c r="E9" s="11">
        <v>13</v>
      </c>
      <c r="F9" s="11"/>
      <c r="G9" s="46">
        <f>SUM(B9)</f>
        <v>65</v>
      </c>
      <c r="H9" s="84">
        <f>SUM(C9:F9)</f>
        <v>19</v>
      </c>
      <c r="I9" s="46">
        <f t="shared" ref="I9:I32" si="4">H9+G9</f>
        <v>84</v>
      </c>
      <c r="J9" s="64">
        <f t="shared" si="1"/>
        <v>16.25</v>
      </c>
      <c r="K9" s="23">
        <f t="shared" si="1"/>
        <v>1.5</v>
      </c>
      <c r="L9" s="23">
        <f t="shared" si="1"/>
        <v>0</v>
      </c>
      <c r="M9" s="23">
        <f t="shared" si="1"/>
        <v>3.25</v>
      </c>
      <c r="N9" s="23">
        <f t="shared" si="1"/>
        <v>0</v>
      </c>
      <c r="O9" s="59">
        <f t="shared" ref="O9:O32" si="5">SUM(J9)</f>
        <v>16.25</v>
      </c>
      <c r="P9" s="59">
        <f t="shared" si="2"/>
        <v>4.75</v>
      </c>
      <c r="Q9" s="59">
        <f t="shared" si="3"/>
        <v>21</v>
      </c>
      <c r="S9" s="10">
        <v>0.25</v>
      </c>
      <c r="T9" s="10">
        <v>0.3</v>
      </c>
      <c r="U9" s="10">
        <v>0.25</v>
      </c>
      <c r="W9" s="2"/>
      <c r="X9" s="2"/>
      <c r="Y9" s="2"/>
      <c r="Z9" s="2"/>
      <c r="AO9" s="2"/>
      <c r="AS9" s="2"/>
      <c r="AT9" s="2"/>
      <c r="AU9" s="2"/>
      <c r="AV9" s="2"/>
      <c r="AW9" s="2"/>
      <c r="AX9" s="2"/>
      <c r="CG9" s="2"/>
      <c r="CH9" s="2"/>
      <c r="CK9" s="2"/>
      <c r="CL9" s="2"/>
      <c r="DA9" s="2"/>
      <c r="DN9" s="2"/>
    </row>
    <row r="10" spans="1:118" ht="12" customHeight="1">
      <c r="A10" s="6">
        <v>3</v>
      </c>
      <c r="B10" s="11">
        <v>61</v>
      </c>
      <c r="C10" s="11">
        <v>5</v>
      </c>
      <c r="D10" s="11">
        <v>2</v>
      </c>
      <c r="E10" s="11">
        <v>2</v>
      </c>
      <c r="F10" s="11"/>
      <c r="G10" s="46">
        <f t="shared" ref="G10:G32" si="6">SUM(B10)</f>
        <v>61</v>
      </c>
      <c r="H10" s="47">
        <f t="shared" ref="H10:H31" si="7">SUM(C10:F10)</f>
        <v>9</v>
      </c>
      <c r="I10" s="46">
        <f t="shared" si="4"/>
        <v>70</v>
      </c>
      <c r="J10" s="64">
        <f t="shared" si="1"/>
        <v>23.79</v>
      </c>
      <c r="K10" s="23">
        <f t="shared" si="1"/>
        <v>1.9500000000000002</v>
      </c>
      <c r="L10" s="23">
        <f t="shared" si="1"/>
        <v>0.78</v>
      </c>
      <c r="M10" s="23">
        <f t="shared" si="1"/>
        <v>0.78</v>
      </c>
      <c r="N10" s="23">
        <f t="shared" si="1"/>
        <v>0</v>
      </c>
      <c r="O10" s="59">
        <f t="shared" si="5"/>
        <v>23.79</v>
      </c>
      <c r="P10" s="59">
        <f t="shared" si="2"/>
        <v>3.5100000000000007</v>
      </c>
      <c r="Q10" s="59">
        <f t="shared" si="3"/>
        <v>27.3</v>
      </c>
      <c r="S10" s="10">
        <v>0.39</v>
      </c>
      <c r="T10" s="10">
        <v>0.5</v>
      </c>
      <c r="U10" s="10">
        <v>0.39</v>
      </c>
      <c r="W10" s="2"/>
      <c r="X10" s="2"/>
      <c r="Y10" s="2"/>
      <c r="Z10" s="2"/>
      <c r="AO10" s="2"/>
      <c r="AS10" s="2"/>
      <c r="AT10" s="2"/>
      <c r="AU10" s="2"/>
      <c r="AV10" s="2"/>
      <c r="AW10" s="2"/>
      <c r="AX10" s="2"/>
      <c r="CG10" s="2"/>
      <c r="CH10" s="2"/>
      <c r="CK10" s="2"/>
      <c r="CL10" s="2"/>
      <c r="DA10" s="2"/>
      <c r="DN10" s="2"/>
    </row>
    <row r="11" spans="1:118" ht="12" customHeight="1">
      <c r="A11" s="6">
        <v>4</v>
      </c>
      <c r="B11" s="11">
        <v>89</v>
      </c>
      <c r="C11" s="11">
        <v>5</v>
      </c>
      <c r="D11" s="11">
        <v>1</v>
      </c>
      <c r="E11" s="11">
        <v>2</v>
      </c>
      <c r="F11" s="11"/>
      <c r="G11" s="46">
        <f t="shared" si="6"/>
        <v>89</v>
      </c>
      <c r="H11" s="47">
        <f t="shared" si="7"/>
        <v>8</v>
      </c>
      <c r="I11" s="46">
        <f t="shared" si="4"/>
        <v>97</v>
      </c>
      <c r="J11" s="64">
        <f t="shared" si="1"/>
        <v>51.62</v>
      </c>
      <c r="K11" s="23">
        <f t="shared" si="1"/>
        <v>2.9</v>
      </c>
      <c r="L11" s="69">
        <f t="shared" si="1"/>
        <v>0.57999999999999996</v>
      </c>
      <c r="M11" s="23">
        <f t="shared" si="1"/>
        <v>1.1599999999999999</v>
      </c>
      <c r="N11" s="23">
        <f t="shared" si="1"/>
        <v>0</v>
      </c>
      <c r="O11" s="59">
        <f t="shared" si="5"/>
        <v>51.62</v>
      </c>
      <c r="P11" s="59">
        <f t="shared" si="2"/>
        <v>4.6399999999999997</v>
      </c>
      <c r="Q11" s="59">
        <f t="shared" si="3"/>
        <v>56.26</v>
      </c>
      <c r="S11" s="10">
        <v>0.57999999999999996</v>
      </c>
      <c r="T11" s="10">
        <v>0.75</v>
      </c>
      <c r="U11" s="10">
        <v>0.57999999999999996</v>
      </c>
      <c r="W11" s="2"/>
      <c r="X11" s="2"/>
      <c r="Y11" s="2"/>
      <c r="Z11" s="2"/>
      <c r="AO11" s="2"/>
      <c r="AS11" s="2"/>
      <c r="AT11" s="2"/>
      <c r="AU11" s="2"/>
      <c r="AV11" s="2"/>
      <c r="AW11" s="2"/>
      <c r="AX11" s="2"/>
      <c r="CG11" s="2"/>
      <c r="CH11" s="2"/>
      <c r="CK11" s="2"/>
      <c r="CL11" s="2"/>
      <c r="DA11" s="2"/>
      <c r="DN11" s="2"/>
    </row>
    <row r="12" spans="1:118" ht="12" customHeight="1">
      <c r="A12" s="6">
        <v>5</v>
      </c>
      <c r="B12" s="11">
        <v>66</v>
      </c>
      <c r="C12" s="11">
        <v>0</v>
      </c>
      <c r="D12" s="11">
        <v>1</v>
      </c>
      <c r="E12" s="11"/>
      <c r="F12" s="11"/>
      <c r="G12" s="46">
        <f t="shared" si="6"/>
        <v>66</v>
      </c>
      <c r="H12" s="47">
        <f t="shared" si="7"/>
        <v>1</v>
      </c>
      <c r="I12" s="46">
        <f t="shared" si="4"/>
        <v>67</v>
      </c>
      <c r="J12" s="64">
        <f t="shared" si="1"/>
        <v>52.14</v>
      </c>
      <c r="K12" s="23">
        <f t="shared" si="1"/>
        <v>0</v>
      </c>
      <c r="L12" s="23">
        <f t="shared" si="1"/>
        <v>0.79</v>
      </c>
      <c r="M12" s="23">
        <f t="shared" si="1"/>
        <v>0</v>
      </c>
      <c r="N12" s="23">
        <f t="shared" si="1"/>
        <v>0</v>
      </c>
      <c r="O12" s="59">
        <f t="shared" si="5"/>
        <v>52.14</v>
      </c>
      <c r="P12" s="59">
        <f t="shared" si="2"/>
        <v>0.79</v>
      </c>
      <c r="Q12" s="59">
        <f>(O12+P12)</f>
        <v>52.93</v>
      </c>
      <c r="S12" s="10">
        <v>0.79</v>
      </c>
      <c r="T12" s="10">
        <v>1</v>
      </c>
      <c r="U12" s="10">
        <v>0.79</v>
      </c>
      <c r="W12" s="2"/>
      <c r="X12" s="2"/>
      <c r="Y12" s="2"/>
      <c r="Z12" s="2"/>
      <c r="AO12" s="2"/>
      <c r="AS12" s="2"/>
      <c r="AT12" s="2"/>
      <c r="AU12" s="2"/>
      <c r="AV12" s="2"/>
      <c r="AW12" s="2"/>
      <c r="AX12" s="2"/>
      <c r="CG12" s="2"/>
      <c r="CH12" s="2"/>
      <c r="CK12" s="2"/>
      <c r="CL12" s="2"/>
      <c r="DA12" s="2"/>
      <c r="DN12" s="2"/>
    </row>
    <row r="13" spans="1:118" ht="12" customHeight="1">
      <c r="A13" s="6">
        <v>6</v>
      </c>
      <c r="B13" s="11">
        <v>51</v>
      </c>
      <c r="C13" s="11">
        <v>1</v>
      </c>
      <c r="D13" s="11">
        <v>0</v>
      </c>
      <c r="E13" s="11"/>
      <c r="F13" s="34"/>
      <c r="G13" s="46">
        <f>SUM(B13)</f>
        <v>51</v>
      </c>
      <c r="H13" s="47">
        <f t="shared" si="7"/>
        <v>1</v>
      </c>
      <c r="I13" s="46">
        <f t="shared" si="4"/>
        <v>52</v>
      </c>
      <c r="J13" s="64">
        <f t="shared" si="1"/>
        <v>52.53</v>
      </c>
      <c r="K13" s="23">
        <f t="shared" si="1"/>
        <v>1.03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59">
        <f t="shared" si="5"/>
        <v>52.53</v>
      </c>
      <c r="P13" s="59">
        <f t="shared" si="2"/>
        <v>1.03</v>
      </c>
      <c r="Q13" s="59">
        <f t="shared" si="3"/>
        <v>53.56</v>
      </c>
      <c r="S13" s="10">
        <v>1.03</v>
      </c>
      <c r="T13" s="10">
        <v>1.3</v>
      </c>
      <c r="U13" s="10">
        <v>1.03</v>
      </c>
      <c r="W13" s="2"/>
      <c r="X13" s="2"/>
      <c r="Y13" s="2"/>
      <c r="Z13" s="2"/>
      <c r="AO13" s="2"/>
      <c r="AS13" s="2"/>
      <c r="AT13" s="2"/>
      <c r="AU13" s="2"/>
      <c r="AV13" s="2"/>
      <c r="AW13" s="2"/>
      <c r="AX13" s="2"/>
      <c r="CG13" s="2"/>
      <c r="CH13" s="2"/>
      <c r="CK13" s="2"/>
      <c r="CL13" s="2"/>
      <c r="DA13" s="2"/>
      <c r="DN13" s="2"/>
    </row>
    <row r="14" spans="1:118" ht="12" customHeight="1">
      <c r="A14" s="6">
        <v>7</v>
      </c>
      <c r="B14" s="11">
        <v>18</v>
      </c>
      <c r="C14" s="11">
        <v>1</v>
      </c>
      <c r="D14" s="11">
        <v>0</v>
      </c>
      <c r="E14" s="11"/>
      <c r="F14" s="11">
        <v>1</v>
      </c>
      <c r="G14" s="46">
        <f t="shared" si="6"/>
        <v>18</v>
      </c>
      <c r="H14" s="84">
        <f>SUM(C14:F14)</f>
        <v>2</v>
      </c>
      <c r="I14" s="46">
        <f t="shared" si="4"/>
        <v>20</v>
      </c>
      <c r="J14" s="64">
        <f t="shared" si="1"/>
        <v>23.400000000000002</v>
      </c>
      <c r="K14" s="23">
        <f t="shared" si="1"/>
        <v>1.3</v>
      </c>
      <c r="L14" s="23">
        <f t="shared" si="1"/>
        <v>0</v>
      </c>
      <c r="M14" s="23">
        <f t="shared" si="1"/>
        <v>0</v>
      </c>
      <c r="N14" s="23">
        <f t="shared" si="1"/>
        <v>1.3</v>
      </c>
      <c r="O14" s="59">
        <f t="shared" si="5"/>
        <v>23.400000000000002</v>
      </c>
      <c r="P14" s="59">
        <f>SUM(K14:N14)</f>
        <v>2.6</v>
      </c>
      <c r="Q14" s="59">
        <f t="shared" si="3"/>
        <v>26.000000000000004</v>
      </c>
      <c r="S14" s="10">
        <v>1.3</v>
      </c>
      <c r="T14" s="10">
        <v>1.65</v>
      </c>
      <c r="U14" s="10">
        <v>1.3</v>
      </c>
      <c r="W14" s="2"/>
      <c r="X14" s="2"/>
      <c r="Y14" s="2"/>
      <c r="Z14" s="2"/>
      <c r="AO14" s="2"/>
      <c r="AS14" s="2"/>
      <c r="AT14" s="2"/>
      <c r="AU14" s="2"/>
      <c r="AV14" s="2"/>
      <c r="AW14" s="2"/>
      <c r="AX14" s="2"/>
      <c r="CG14" s="2"/>
      <c r="CH14" s="2"/>
      <c r="CK14" s="2"/>
      <c r="CL14" s="2"/>
      <c r="DA14" s="2"/>
      <c r="DN14" s="2"/>
    </row>
    <row r="15" spans="1:118" ht="12" customHeight="1">
      <c r="A15" s="6">
        <v>8</v>
      </c>
      <c r="B15" s="11">
        <v>3</v>
      </c>
      <c r="C15" s="11">
        <v>1</v>
      </c>
      <c r="D15" s="11">
        <v>1</v>
      </c>
      <c r="E15" s="11"/>
      <c r="F15" s="11"/>
      <c r="G15" s="46">
        <f t="shared" si="6"/>
        <v>3</v>
      </c>
      <c r="H15" s="47">
        <f t="shared" si="7"/>
        <v>2</v>
      </c>
      <c r="I15" s="46">
        <f t="shared" si="4"/>
        <v>5</v>
      </c>
      <c r="J15" s="64">
        <f t="shared" ref="J15:J32" si="8">(B15*$S15)</f>
        <v>4.8000000000000007</v>
      </c>
      <c r="K15" s="23">
        <f t="shared" ref="K15:K32" si="9">(C15*$S15)</f>
        <v>1.6</v>
      </c>
      <c r="L15" s="23">
        <f t="shared" ref="L15:L32" si="10">(D15*$S15)</f>
        <v>1.6</v>
      </c>
      <c r="M15" s="23">
        <f t="shared" ref="M15:N32" si="11">(E15*$S15)</f>
        <v>0</v>
      </c>
      <c r="N15" s="23">
        <f t="shared" si="1"/>
        <v>0</v>
      </c>
      <c r="O15" s="59">
        <f t="shared" si="5"/>
        <v>4.8000000000000007</v>
      </c>
      <c r="P15" s="59">
        <f t="shared" si="2"/>
        <v>3.2</v>
      </c>
      <c r="Q15" s="59">
        <f t="shared" si="3"/>
        <v>8</v>
      </c>
      <c r="S15" s="10">
        <v>1.6</v>
      </c>
      <c r="T15" s="10">
        <v>2.0499999999999998</v>
      </c>
      <c r="U15" s="10">
        <v>1.6</v>
      </c>
      <c r="W15" s="2"/>
      <c r="X15" s="2"/>
      <c r="Y15" s="2"/>
      <c r="Z15" s="2"/>
      <c r="AO15" s="2"/>
      <c r="AS15" s="2"/>
      <c r="AT15" s="2"/>
      <c r="AU15" s="2"/>
      <c r="AV15" s="2"/>
      <c r="AW15" s="2"/>
      <c r="AX15" s="2"/>
      <c r="CG15" s="2"/>
      <c r="CH15" s="2"/>
      <c r="CK15" s="2"/>
      <c r="CL15" s="2"/>
      <c r="DA15" s="2"/>
      <c r="DN15" s="2"/>
    </row>
    <row r="16" spans="1:118" ht="12" customHeight="1">
      <c r="A16" s="6">
        <v>9</v>
      </c>
      <c r="B16" s="11"/>
      <c r="C16" s="11"/>
      <c r="D16" s="11">
        <v>1</v>
      </c>
      <c r="E16" s="11"/>
      <c r="F16" s="11"/>
      <c r="G16" s="46">
        <f t="shared" si="6"/>
        <v>0</v>
      </c>
      <c r="H16" s="47">
        <f t="shared" si="7"/>
        <v>1</v>
      </c>
      <c r="I16" s="46">
        <f t="shared" si="4"/>
        <v>1</v>
      </c>
      <c r="J16" s="64">
        <f t="shared" si="8"/>
        <v>0</v>
      </c>
      <c r="K16" s="23">
        <f t="shared" si="9"/>
        <v>0</v>
      </c>
      <c r="L16" s="23">
        <f t="shared" si="10"/>
        <v>1.9</v>
      </c>
      <c r="M16" s="23">
        <f t="shared" si="11"/>
        <v>0</v>
      </c>
      <c r="N16" s="23">
        <f t="shared" si="1"/>
        <v>0</v>
      </c>
      <c r="O16" s="59">
        <f t="shared" si="5"/>
        <v>0</v>
      </c>
      <c r="P16" s="59">
        <f t="shared" si="2"/>
        <v>1.9</v>
      </c>
      <c r="Q16" s="59">
        <f t="shared" si="3"/>
        <v>1.9</v>
      </c>
      <c r="S16" s="10">
        <v>1.9</v>
      </c>
      <c r="T16" s="10">
        <v>2.5499999999999998</v>
      </c>
      <c r="U16" s="10">
        <v>1.9</v>
      </c>
      <c r="W16" s="2"/>
      <c r="X16" s="2"/>
      <c r="Y16" s="2"/>
      <c r="Z16" s="2"/>
      <c r="AO16" s="2"/>
      <c r="AS16" s="2"/>
      <c r="AT16" s="2"/>
      <c r="AU16" s="2"/>
      <c r="AV16" s="2"/>
      <c r="AW16" s="2"/>
      <c r="AX16" s="2"/>
      <c r="CG16" s="2"/>
      <c r="CH16" s="2"/>
      <c r="CK16" s="2"/>
      <c r="CL16" s="2"/>
      <c r="DA16" s="2"/>
      <c r="DN16" s="2"/>
    </row>
    <row r="17" spans="1:118" ht="12" customHeight="1">
      <c r="A17" s="6">
        <v>10</v>
      </c>
      <c r="B17" s="11"/>
      <c r="C17" s="11"/>
      <c r="D17" s="11">
        <v>0</v>
      </c>
      <c r="E17" s="11"/>
      <c r="F17" s="11"/>
      <c r="G17" s="46">
        <f t="shared" si="6"/>
        <v>0</v>
      </c>
      <c r="H17" s="47">
        <f t="shared" si="7"/>
        <v>0</v>
      </c>
      <c r="I17" s="46">
        <f t="shared" si="4"/>
        <v>0</v>
      </c>
      <c r="J17" s="64">
        <f t="shared" si="8"/>
        <v>0</v>
      </c>
      <c r="K17" s="23">
        <f t="shared" si="9"/>
        <v>0</v>
      </c>
      <c r="L17" s="23">
        <f t="shared" si="10"/>
        <v>0</v>
      </c>
      <c r="M17" s="23">
        <f t="shared" si="11"/>
        <v>0</v>
      </c>
      <c r="N17" s="23">
        <f t="shared" si="1"/>
        <v>0</v>
      </c>
      <c r="O17" s="59">
        <f t="shared" si="5"/>
        <v>0</v>
      </c>
      <c r="P17" s="59">
        <f t="shared" si="2"/>
        <v>0</v>
      </c>
      <c r="Q17" s="59">
        <f t="shared" si="3"/>
        <v>0</v>
      </c>
      <c r="S17" s="10">
        <v>2.25</v>
      </c>
      <c r="T17" s="10">
        <v>3.05</v>
      </c>
      <c r="U17" s="10">
        <v>2.25</v>
      </c>
      <c r="W17" s="2"/>
      <c r="X17" s="2"/>
      <c r="Y17" s="2"/>
      <c r="Z17" s="2"/>
      <c r="AO17" s="2"/>
      <c r="AS17" s="2"/>
      <c r="AT17" s="2"/>
      <c r="AU17" s="2"/>
      <c r="AV17" s="2"/>
      <c r="AW17" s="2"/>
      <c r="AX17" s="2"/>
      <c r="CG17" s="2"/>
      <c r="CH17" s="2"/>
      <c r="CK17" s="2"/>
      <c r="CL17" s="2"/>
      <c r="DA17" s="2"/>
      <c r="DN17" s="2"/>
    </row>
    <row r="18" spans="1:118" ht="12" customHeight="1">
      <c r="A18" s="6">
        <v>11</v>
      </c>
      <c r="B18" s="11"/>
      <c r="C18" s="11"/>
      <c r="D18" s="11">
        <v>2</v>
      </c>
      <c r="E18" s="11"/>
      <c r="F18" s="11"/>
      <c r="G18" s="46">
        <f t="shared" si="6"/>
        <v>0</v>
      </c>
      <c r="H18" s="47">
        <f t="shared" si="7"/>
        <v>2</v>
      </c>
      <c r="I18" s="46">
        <f t="shared" si="4"/>
        <v>2</v>
      </c>
      <c r="J18" s="64">
        <f t="shared" si="8"/>
        <v>0</v>
      </c>
      <c r="K18" s="23">
        <f t="shared" si="9"/>
        <v>0</v>
      </c>
      <c r="L18" s="23">
        <f t="shared" si="10"/>
        <v>5.2</v>
      </c>
      <c r="M18" s="23">
        <f t="shared" si="11"/>
        <v>0</v>
      </c>
      <c r="N18" s="23">
        <f t="shared" si="1"/>
        <v>0</v>
      </c>
      <c r="O18" s="59">
        <f t="shared" si="5"/>
        <v>0</v>
      </c>
      <c r="P18" s="59">
        <f t="shared" si="2"/>
        <v>5.2</v>
      </c>
      <c r="Q18" s="59">
        <f>(O18+P18)</f>
        <v>5.2</v>
      </c>
      <c r="S18" s="10">
        <v>2.6</v>
      </c>
      <c r="T18" s="10">
        <v>3.6</v>
      </c>
      <c r="U18" s="10">
        <v>2.6</v>
      </c>
      <c r="W18" s="2"/>
      <c r="X18" s="2"/>
      <c r="Y18" s="2"/>
      <c r="Z18" s="2"/>
      <c r="AO18" s="2"/>
      <c r="AS18" s="2"/>
      <c r="AT18" s="2"/>
      <c r="AU18" s="2"/>
      <c r="AV18" s="2"/>
      <c r="AW18" s="2"/>
      <c r="AX18" s="2"/>
      <c r="CG18" s="2"/>
      <c r="CH18" s="2"/>
      <c r="CK18" s="2"/>
      <c r="CL18" s="2"/>
      <c r="DA18" s="2"/>
      <c r="DN18" s="2"/>
    </row>
    <row r="19" spans="1:118" ht="12" customHeight="1">
      <c r="A19" s="6">
        <v>12</v>
      </c>
      <c r="B19" s="11"/>
      <c r="C19" s="11"/>
      <c r="D19" s="11">
        <v>1</v>
      </c>
      <c r="E19" s="11"/>
      <c r="F19" s="11"/>
      <c r="G19" s="46">
        <f t="shared" si="6"/>
        <v>0</v>
      </c>
      <c r="H19" s="84">
        <f>SUM(C19:F19)</f>
        <v>1</v>
      </c>
      <c r="I19" s="46">
        <f t="shared" si="4"/>
        <v>1</v>
      </c>
      <c r="J19" s="64">
        <f t="shared" si="8"/>
        <v>0</v>
      </c>
      <c r="K19" s="23">
        <f t="shared" si="9"/>
        <v>0</v>
      </c>
      <c r="L19" s="23">
        <f t="shared" si="10"/>
        <v>3</v>
      </c>
      <c r="M19" s="23">
        <f t="shared" si="11"/>
        <v>0</v>
      </c>
      <c r="N19" s="23">
        <f t="shared" si="1"/>
        <v>0</v>
      </c>
      <c r="O19" s="59">
        <f t="shared" si="5"/>
        <v>0</v>
      </c>
      <c r="P19" s="59">
        <f t="shared" si="2"/>
        <v>3</v>
      </c>
      <c r="Q19" s="59">
        <f t="shared" si="3"/>
        <v>3</v>
      </c>
      <c r="S19" s="10">
        <v>3</v>
      </c>
      <c r="T19" s="10">
        <v>4.1500000000000004</v>
      </c>
      <c r="U19" s="10">
        <v>3</v>
      </c>
      <c r="W19" s="2"/>
      <c r="X19" s="2"/>
      <c r="Y19" s="2"/>
      <c r="Z19" s="2"/>
      <c r="AO19" s="2"/>
      <c r="AS19" s="2"/>
      <c r="AT19" s="2"/>
      <c r="AU19" s="2"/>
      <c r="AV19" s="2"/>
      <c r="AW19" s="2"/>
      <c r="AX19" s="2"/>
      <c r="CG19" s="2"/>
      <c r="CH19" s="2"/>
      <c r="CK19" s="2"/>
      <c r="CL19" s="2"/>
      <c r="DA19" s="2"/>
      <c r="DN19" s="2"/>
    </row>
    <row r="20" spans="1:118" ht="12" customHeight="1">
      <c r="A20" s="6">
        <v>13</v>
      </c>
      <c r="B20" s="11">
        <v>1</v>
      </c>
      <c r="C20" s="11"/>
      <c r="D20" s="11">
        <v>0</v>
      </c>
      <c r="E20" s="11"/>
      <c r="F20" s="11"/>
      <c r="G20" s="46">
        <f t="shared" si="6"/>
        <v>1</v>
      </c>
      <c r="H20" s="47">
        <f t="shared" si="7"/>
        <v>0</v>
      </c>
      <c r="I20" s="46">
        <f t="shared" si="4"/>
        <v>1</v>
      </c>
      <c r="J20" s="64">
        <f t="shared" si="8"/>
        <v>3.45</v>
      </c>
      <c r="K20" s="23">
        <f t="shared" si="9"/>
        <v>0</v>
      </c>
      <c r="L20" s="23">
        <f t="shared" si="10"/>
        <v>0</v>
      </c>
      <c r="M20" s="23">
        <f t="shared" si="11"/>
        <v>0</v>
      </c>
      <c r="N20" s="23">
        <f t="shared" si="1"/>
        <v>0</v>
      </c>
      <c r="O20" s="59">
        <f t="shared" si="5"/>
        <v>3.45</v>
      </c>
      <c r="P20" s="59">
        <f t="shared" si="2"/>
        <v>0</v>
      </c>
      <c r="Q20" s="59">
        <f t="shared" si="3"/>
        <v>3.45</v>
      </c>
      <c r="S20" s="10">
        <v>3.45</v>
      </c>
      <c r="T20" s="10">
        <v>4.75</v>
      </c>
      <c r="U20" s="10">
        <v>3.45</v>
      </c>
      <c r="W20" s="2"/>
      <c r="X20" s="2"/>
      <c r="Y20" s="2"/>
      <c r="Z20" s="2"/>
      <c r="AO20" s="2"/>
      <c r="AS20" s="2"/>
      <c r="AT20" s="2"/>
      <c r="AU20" s="2"/>
      <c r="AV20" s="2"/>
      <c r="AW20" s="2"/>
      <c r="AX20" s="2"/>
      <c r="CG20" s="2"/>
      <c r="CH20" s="2"/>
      <c r="CK20" s="2"/>
      <c r="CL20" s="2"/>
      <c r="DA20" s="2"/>
      <c r="DN20" s="2"/>
    </row>
    <row r="21" spans="1:118" ht="12" customHeight="1">
      <c r="A21" s="6">
        <v>14</v>
      </c>
      <c r="B21" s="11"/>
      <c r="C21" s="11"/>
      <c r="D21" s="11">
        <v>0</v>
      </c>
      <c r="E21" s="11"/>
      <c r="F21" s="11"/>
      <c r="G21" s="46">
        <f t="shared" si="6"/>
        <v>0</v>
      </c>
      <c r="H21" s="47">
        <f t="shared" si="7"/>
        <v>0</v>
      </c>
      <c r="I21" s="46">
        <f t="shared" si="4"/>
        <v>0</v>
      </c>
      <c r="J21" s="64">
        <f t="shared" si="8"/>
        <v>0</v>
      </c>
      <c r="K21" s="23">
        <f t="shared" si="9"/>
        <v>0</v>
      </c>
      <c r="L21" s="23">
        <f t="shared" si="10"/>
        <v>0</v>
      </c>
      <c r="M21" s="23">
        <f t="shared" si="11"/>
        <v>0</v>
      </c>
      <c r="N21" s="23">
        <f t="shared" si="1"/>
        <v>0</v>
      </c>
      <c r="O21" s="59">
        <f t="shared" si="5"/>
        <v>0</v>
      </c>
      <c r="P21" s="59">
        <f t="shared" si="2"/>
        <v>0</v>
      </c>
      <c r="Q21" s="59">
        <f t="shared" si="3"/>
        <v>0</v>
      </c>
      <c r="S21" s="10">
        <v>3.9</v>
      </c>
      <c r="T21" s="10">
        <v>5.35</v>
      </c>
      <c r="U21" s="10">
        <v>3.9</v>
      </c>
      <c r="W21" s="2"/>
      <c r="X21" s="2"/>
      <c r="Y21" s="2"/>
      <c r="Z21" s="2"/>
      <c r="AO21" s="2"/>
      <c r="AS21" s="2"/>
      <c r="AT21" s="2"/>
      <c r="AU21" s="2"/>
      <c r="AV21" s="2"/>
      <c r="AW21" s="2"/>
      <c r="AX21" s="2"/>
      <c r="CG21" s="2"/>
      <c r="CH21" s="2"/>
      <c r="CK21" s="2"/>
      <c r="CL21" s="2"/>
      <c r="DA21" s="2"/>
      <c r="DN21" s="2"/>
    </row>
    <row r="22" spans="1:118" ht="12" customHeight="1">
      <c r="A22" s="6">
        <v>15</v>
      </c>
      <c r="B22" s="11">
        <v>1</v>
      </c>
      <c r="C22" s="11"/>
      <c r="D22" s="11"/>
      <c r="E22" s="11"/>
      <c r="F22" s="11"/>
      <c r="G22" s="46">
        <f t="shared" si="6"/>
        <v>1</v>
      </c>
      <c r="H22" s="47">
        <f t="shared" si="7"/>
        <v>0</v>
      </c>
      <c r="I22" s="46">
        <f t="shared" si="4"/>
        <v>1</v>
      </c>
      <c r="J22" s="64">
        <f t="shared" si="8"/>
        <v>4.3499999999999996</v>
      </c>
      <c r="K22" s="23">
        <f t="shared" si="9"/>
        <v>0</v>
      </c>
      <c r="L22" s="23">
        <f t="shared" si="10"/>
        <v>0</v>
      </c>
      <c r="M22" s="23">
        <f t="shared" si="11"/>
        <v>0</v>
      </c>
      <c r="N22" s="23">
        <f t="shared" si="1"/>
        <v>0</v>
      </c>
      <c r="O22" s="59">
        <f t="shared" si="5"/>
        <v>4.3499999999999996</v>
      </c>
      <c r="P22" s="59">
        <f t="shared" si="2"/>
        <v>0</v>
      </c>
      <c r="Q22" s="59">
        <f t="shared" si="3"/>
        <v>4.3499999999999996</v>
      </c>
      <c r="S22" s="10">
        <v>4.3499999999999996</v>
      </c>
      <c r="T22" s="10">
        <v>6</v>
      </c>
      <c r="U22" s="10">
        <v>4.3499999999999996</v>
      </c>
      <c r="W22" s="2"/>
      <c r="X22" s="2"/>
      <c r="Y22" s="2"/>
      <c r="Z22" s="2"/>
      <c r="AO22" s="2"/>
      <c r="AS22" s="2"/>
      <c r="AT22" s="2"/>
      <c r="AU22" s="2"/>
      <c r="AV22" s="2"/>
      <c r="AW22" s="2"/>
      <c r="AX22" s="2"/>
      <c r="CG22" s="2"/>
      <c r="CH22" s="2"/>
      <c r="CK22" s="2"/>
      <c r="CL22" s="2"/>
      <c r="DA22" s="2"/>
      <c r="DN22" s="2"/>
    </row>
    <row r="23" spans="1:118" ht="12" customHeight="1">
      <c r="A23" s="6">
        <v>16</v>
      </c>
      <c r="B23" s="11"/>
      <c r="C23" s="11"/>
      <c r="D23" s="11"/>
      <c r="E23" s="11"/>
      <c r="F23" s="11"/>
      <c r="G23" s="46">
        <f t="shared" si="6"/>
        <v>0</v>
      </c>
      <c r="H23" s="47">
        <f t="shared" si="7"/>
        <v>0</v>
      </c>
      <c r="I23" s="46">
        <f t="shared" si="4"/>
        <v>0</v>
      </c>
      <c r="J23" s="64">
        <f t="shared" si="8"/>
        <v>0</v>
      </c>
      <c r="K23" s="23">
        <f t="shared" si="9"/>
        <v>0</v>
      </c>
      <c r="L23" s="23">
        <f t="shared" si="10"/>
        <v>0</v>
      </c>
      <c r="M23" s="23">
        <f t="shared" si="11"/>
        <v>0</v>
      </c>
      <c r="N23" s="23">
        <f t="shared" si="1"/>
        <v>0</v>
      </c>
      <c r="O23" s="59">
        <f t="shared" si="5"/>
        <v>0</v>
      </c>
      <c r="P23" s="59">
        <f t="shared" si="2"/>
        <v>0</v>
      </c>
      <c r="Q23" s="59">
        <f t="shared" si="3"/>
        <v>0</v>
      </c>
      <c r="S23" s="10">
        <v>4.8</v>
      </c>
      <c r="T23" s="10">
        <v>6.65</v>
      </c>
      <c r="U23" s="10">
        <v>4.8</v>
      </c>
      <c r="W23" s="2"/>
      <c r="X23" s="2"/>
      <c r="Y23" s="2"/>
      <c r="Z23" s="2"/>
      <c r="AO23" s="2"/>
      <c r="AS23" s="2"/>
      <c r="AT23" s="2"/>
      <c r="AU23" s="2"/>
      <c r="AV23" s="2"/>
      <c r="AW23" s="2"/>
      <c r="AX23" s="2"/>
      <c r="CG23" s="2"/>
      <c r="CH23" s="2"/>
      <c r="CK23" s="2"/>
      <c r="CL23" s="2"/>
      <c r="DA23" s="2"/>
      <c r="DN23" s="2"/>
    </row>
    <row r="24" spans="1:118" ht="12" customHeight="1">
      <c r="A24" s="6">
        <v>17</v>
      </c>
      <c r="B24" s="11"/>
      <c r="C24" s="11"/>
      <c r="D24" s="11"/>
      <c r="E24" s="11"/>
      <c r="F24" s="11"/>
      <c r="G24" s="46">
        <f t="shared" si="6"/>
        <v>0</v>
      </c>
      <c r="H24" s="47">
        <f t="shared" si="7"/>
        <v>0</v>
      </c>
      <c r="I24" s="46">
        <f t="shared" si="4"/>
        <v>0</v>
      </c>
      <c r="J24" s="64">
        <f t="shared" si="8"/>
        <v>0</v>
      </c>
      <c r="K24" s="23">
        <f t="shared" si="9"/>
        <v>0</v>
      </c>
      <c r="L24" s="23">
        <f t="shared" si="10"/>
        <v>0</v>
      </c>
      <c r="M24" s="23">
        <f t="shared" si="11"/>
        <v>0</v>
      </c>
      <c r="N24" s="23">
        <f t="shared" si="11"/>
        <v>0</v>
      </c>
      <c r="O24" s="59">
        <f t="shared" si="5"/>
        <v>0</v>
      </c>
      <c r="P24" s="59">
        <f t="shared" si="2"/>
        <v>0</v>
      </c>
      <c r="Q24" s="59">
        <f t="shared" si="3"/>
        <v>0</v>
      </c>
      <c r="S24" s="10">
        <v>5.3</v>
      </c>
      <c r="T24" s="10">
        <v>7.35</v>
      </c>
      <c r="U24" s="10">
        <v>5.3</v>
      </c>
      <c r="W24" s="2"/>
      <c r="X24" s="2"/>
      <c r="Y24" s="2"/>
      <c r="Z24" s="2"/>
      <c r="AO24" s="2"/>
      <c r="AS24" s="2"/>
      <c r="AT24" s="2"/>
      <c r="AU24" s="2"/>
      <c r="AV24" s="2"/>
      <c r="AW24" s="2"/>
      <c r="AX24" s="2"/>
      <c r="CG24" s="2"/>
      <c r="CH24" s="2"/>
      <c r="CK24" s="2"/>
      <c r="CL24" s="2"/>
      <c r="DA24" s="2"/>
      <c r="DN24" s="2"/>
    </row>
    <row r="25" spans="1:118" ht="12" customHeight="1">
      <c r="A25" s="6">
        <v>18</v>
      </c>
      <c r="B25" s="11"/>
      <c r="C25" s="11"/>
      <c r="D25" s="11"/>
      <c r="E25" s="11"/>
      <c r="F25" s="11"/>
      <c r="G25" s="46">
        <f t="shared" si="6"/>
        <v>0</v>
      </c>
      <c r="H25" s="47">
        <f t="shared" si="7"/>
        <v>0</v>
      </c>
      <c r="I25" s="46">
        <f t="shared" si="4"/>
        <v>0</v>
      </c>
      <c r="J25" s="64">
        <f t="shared" si="8"/>
        <v>0</v>
      </c>
      <c r="K25" s="23">
        <f t="shared" si="9"/>
        <v>0</v>
      </c>
      <c r="L25" s="23">
        <f t="shared" si="10"/>
        <v>0</v>
      </c>
      <c r="M25" s="23">
        <f t="shared" si="11"/>
        <v>0</v>
      </c>
      <c r="N25" s="23">
        <f t="shared" si="11"/>
        <v>0</v>
      </c>
      <c r="O25" s="59">
        <f t="shared" si="5"/>
        <v>0</v>
      </c>
      <c r="P25" s="59">
        <f t="shared" si="2"/>
        <v>0</v>
      </c>
      <c r="Q25" s="59">
        <f t="shared" si="3"/>
        <v>0</v>
      </c>
      <c r="S25" s="10">
        <v>5.8</v>
      </c>
      <c r="T25" s="10">
        <v>8.0500000000000007</v>
      </c>
      <c r="U25" s="10">
        <v>5.8</v>
      </c>
      <c r="W25" s="2"/>
      <c r="X25" s="2"/>
      <c r="Y25" s="2"/>
      <c r="Z25" s="2"/>
      <c r="AO25" s="2"/>
      <c r="AS25" s="2"/>
      <c r="AT25" s="2"/>
      <c r="AU25" s="2"/>
      <c r="AV25" s="2"/>
      <c r="AW25" s="2"/>
      <c r="AX25" s="2"/>
      <c r="CG25" s="2"/>
      <c r="CH25" s="2"/>
      <c r="CK25" s="2"/>
      <c r="CL25" s="2"/>
      <c r="DA25" s="2"/>
      <c r="DN25" s="2"/>
    </row>
    <row r="26" spans="1:118" ht="12" customHeight="1">
      <c r="A26" s="6">
        <v>19</v>
      </c>
      <c r="B26" s="11"/>
      <c r="C26" s="11"/>
      <c r="D26" s="11"/>
      <c r="E26" s="11"/>
      <c r="F26" s="11"/>
      <c r="G26" s="46">
        <f t="shared" si="6"/>
        <v>0</v>
      </c>
      <c r="H26" s="47">
        <f t="shared" si="7"/>
        <v>0</v>
      </c>
      <c r="I26" s="46">
        <f t="shared" si="4"/>
        <v>0</v>
      </c>
      <c r="J26" s="64">
        <f t="shared" si="8"/>
        <v>0</v>
      </c>
      <c r="K26" s="23">
        <f t="shared" si="9"/>
        <v>0</v>
      </c>
      <c r="L26" s="23">
        <f t="shared" si="10"/>
        <v>0</v>
      </c>
      <c r="M26" s="23">
        <f t="shared" si="11"/>
        <v>0</v>
      </c>
      <c r="N26" s="23">
        <f t="shared" si="11"/>
        <v>0</v>
      </c>
      <c r="O26" s="59">
        <f t="shared" si="5"/>
        <v>0</v>
      </c>
      <c r="P26" s="59">
        <f t="shared" si="2"/>
        <v>0</v>
      </c>
      <c r="Q26" s="59">
        <f t="shared" si="3"/>
        <v>0</v>
      </c>
      <c r="S26" s="10">
        <v>6.4</v>
      </c>
      <c r="T26" s="10">
        <v>8.8000000000000007</v>
      </c>
      <c r="U26" s="10">
        <v>6.4</v>
      </c>
      <c r="W26" s="2"/>
      <c r="X26" s="2"/>
      <c r="Y26" s="2"/>
      <c r="Z26" s="2"/>
      <c r="AO26" s="2"/>
      <c r="AS26" s="2"/>
      <c r="AT26" s="2"/>
      <c r="AU26" s="2"/>
      <c r="AV26" s="2"/>
      <c r="AW26" s="2"/>
      <c r="AX26" s="2"/>
      <c r="CG26" s="2"/>
      <c r="CH26" s="2"/>
      <c r="CK26" s="2"/>
      <c r="CL26" s="2"/>
      <c r="DA26" s="2"/>
      <c r="DN26" s="2"/>
    </row>
    <row r="27" spans="1:118" ht="12" customHeight="1">
      <c r="A27" s="6">
        <v>20</v>
      </c>
      <c r="B27" s="11"/>
      <c r="C27" s="11"/>
      <c r="D27" s="11"/>
      <c r="E27" s="11"/>
      <c r="F27" s="11"/>
      <c r="G27" s="46">
        <f t="shared" si="6"/>
        <v>0</v>
      </c>
      <c r="H27" s="47">
        <f t="shared" si="7"/>
        <v>0</v>
      </c>
      <c r="I27" s="46">
        <f t="shared" si="4"/>
        <v>0</v>
      </c>
      <c r="J27" s="64">
        <f t="shared" si="8"/>
        <v>0</v>
      </c>
      <c r="K27" s="23">
        <f t="shared" si="9"/>
        <v>0</v>
      </c>
      <c r="L27" s="23">
        <f t="shared" si="10"/>
        <v>0</v>
      </c>
      <c r="M27" s="23">
        <f t="shared" si="11"/>
        <v>0</v>
      </c>
      <c r="N27" s="23">
        <f t="shared" si="11"/>
        <v>0</v>
      </c>
      <c r="O27" s="59">
        <f t="shared" si="5"/>
        <v>0</v>
      </c>
      <c r="P27" s="59">
        <f t="shared" si="2"/>
        <v>0</v>
      </c>
      <c r="Q27" s="59">
        <f t="shared" si="3"/>
        <v>0</v>
      </c>
      <c r="S27" s="10">
        <v>7</v>
      </c>
      <c r="T27" s="10">
        <v>9.5500000000000007</v>
      </c>
      <c r="U27" s="10">
        <v>7</v>
      </c>
      <c r="W27" s="2"/>
      <c r="X27" s="2"/>
      <c r="Y27" s="2"/>
      <c r="Z27" s="2"/>
      <c r="AO27" s="2"/>
      <c r="AS27" s="2"/>
      <c r="AT27" s="2"/>
      <c r="AU27" s="2"/>
      <c r="AV27" s="2"/>
      <c r="AW27" s="2"/>
      <c r="AX27" s="2"/>
      <c r="CG27" s="2"/>
      <c r="CH27" s="2"/>
      <c r="CK27" s="2"/>
      <c r="CL27" s="2"/>
      <c r="DA27" s="2"/>
      <c r="DN27" s="2"/>
    </row>
    <row r="28" spans="1:118" ht="12" customHeight="1">
      <c r="A28" s="6">
        <v>21</v>
      </c>
      <c r="B28" s="11"/>
      <c r="C28" s="11"/>
      <c r="D28" s="11"/>
      <c r="E28" s="11"/>
      <c r="F28" s="11"/>
      <c r="G28" s="46">
        <f t="shared" si="6"/>
        <v>0</v>
      </c>
      <c r="H28" s="47">
        <f t="shared" si="7"/>
        <v>0</v>
      </c>
      <c r="I28" s="46">
        <f t="shared" si="4"/>
        <v>0</v>
      </c>
      <c r="J28" s="64">
        <f t="shared" si="8"/>
        <v>0</v>
      </c>
      <c r="K28" s="23">
        <f t="shared" si="9"/>
        <v>0</v>
      </c>
      <c r="L28" s="23">
        <f t="shared" si="10"/>
        <v>0</v>
      </c>
      <c r="M28" s="23">
        <f t="shared" si="11"/>
        <v>0</v>
      </c>
      <c r="N28" s="23">
        <f t="shared" si="11"/>
        <v>0</v>
      </c>
      <c r="O28" s="59">
        <f t="shared" si="5"/>
        <v>0</v>
      </c>
      <c r="P28" s="59">
        <f t="shared" si="2"/>
        <v>0</v>
      </c>
      <c r="Q28" s="59">
        <f t="shared" si="3"/>
        <v>0</v>
      </c>
      <c r="S28" s="10">
        <v>7.6</v>
      </c>
      <c r="T28" s="10">
        <v>10.35</v>
      </c>
      <c r="U28" s="10">
        <v>7.6</v>
      </c>
      <c r="W28" s="2"/>
      <c r="X28" s="2"/>
      <c r="Y28" s="2"/>
      <c r="Z28" s="2"/>
      <c r="AO28" s="2"/>
      <c r="AS28" s="2"/>
      <c r="AT28" s="2"/>
      <c r="AU28" s="2"/>
      <c r="AV28" s="2"/>
      <c r="AW28" s="2"/>
      <c r="AX28" s="2"/>
      <c r="CG28" s="2"/>
      <c r="CH28" s="2"/>
      <c r="CK28" s="2"/>
      <c r="CL28" s="2"/>
      <c r="DA28" s="2"/>
      <c r="DN28" s="2"/>
    </row>
    <row r="29" spans="1:118" ht="12" customHeight="1">
      <c r="A29" s="6">
        <v>22</v>
      </c>
      <c r="B29" s="11"/>
      <c r="C29" s="11"/>
      <c r="D29" s="11"/>
      <c r="E29" s="11"/>
      <c r="F29" s="11"/>
      <c r="G29" s="46">
        <f t="shared" si="6"/>
        <v>0</v>
      </c>
      <c r="H29" s="47">
        <f t="shared" si="7"/>
        <v>0</v>
      </c>
      <c r="I29" s="46">
        <f t="shared" si="4"/>
        <v>0</v>
      </c>
      <c r="J29" s="64">
        <f t="shared" si="8"/>
        <v>0</v>
      </c>
      <c r="K29" s="23">
        <f t="shared" si="9"/>
        <v>0</v>
      </c>
      <c r="L29" s="23">
        <f t="shared" si="10"/>
        <v>0</v>
      </c>
      <c r="M29" s="23">
        <f t="shared" si="11"/>
        <v>0</v>
      </c>
      <c r="N29" s="23">
        <f t="shared" si="11"/>
        <v>0</v>
      </c>
      <c r="O29" s="59">
        <f t="shared" si="5"/>
        <v>0</v>
      </c>
      <c r="P29" s="59">
        <f>SUM(K29:N29)</f>
        <v>0</v>
      </c>
      <c r="Q29" s="59">
        <f t="shared" si="3"/>
        <v>0</v>
      </c>
      <c r="S29" s="10">
        <v>8.1999999999999993</v>
      </c>
      <c r="T29" s="10">
        <v>11</v>
      </c>
      <c r="U29" s="10">
        <v>8.1999999999999993</v>
      </c>
      <c r="W29" s="2"/>
      <c r="X29" s="2"/>
      <c r="Y29" s="2"/>
      <c r="Z29" s="2"/>
      <c r="AO29" s="2"/>
      <c r="AS29" s="2"/>
      <c r="AT29" s="2"/>
      <c r="AU29" s="2"/>
      <c r="AV29" s="2"/>
      <c r="AW29" s="2"/>
      <c r="AX29" s="2"/>
      <c r="CG29" s="2"/>
      <c r="CH29" s="2"/>
      <c r="CK29" s="2"/>
      <c r="CL29" s="2"/>
      <c r="DA29" s="2"/>
      <c r="DN29" s="2"/>
    </row>
    <row r="30" spans="1:118" ht="12" customHeight="1">
      <c r="A30" s="6">
        <v>23</v>
      </c>
      <c r="B30" s="11"/>
      <c r="C30" s="11"/>
      <c r="D30" s="11"/>
      <c r="E30" s="11"/>
      <c r="F30" s="11"/>
      <c r="G30" s="46">
        <f t="shared" si="6"/>
        <v>0</v>
      </c>
      <c r="H30" s="47">
        <f t="shared" si="7"/>
        <v>0</v>
      </c>
      <c r="I30" s="46">
        <f t="shared" si="4"/>
        <v>0</v>
      </c>
      <c r="J30" s="64">
        <f t="shared" si="8"/>
        <v>0</v>
      </c>
      <c r="K30" s="23">
        <f t="shared" si="9"/>
        <v>0</v>
      </c>
      <c r="L30" s="23">
        <f t="shared" si="10"/>
        <v>0</v>
      </c>
      <c r="M30" s="23">
        <f t="shared" si="11"/>
        <v>0</v>
      </c>
      <c r="N30" s="23">
        <f t="shared" si="11"/>
        <v>0</v>
      </c>
      <c r="O30" s="59">
        <f t="shared" si="5"/>
        <v>0</v>
      </c>
      <c r="P30" s="59">
        <f t="shared" si="2"/>
        <v>0</v>
      </c>
      <c r="Q30" s="59">
        <f t="shared" si="3"/>
        <v>0</v>
      </c>
      <c r="S30" s="10">
        <v>8.75</v>
      </c>
      <c r="T30" s="10">
        <v>12</v>
      </c>
      <c r="U30" s="10">
        <v>8.75</v>
      </c>
      <c r="W30" s="2"/>
      <c r="X30" s="2"/>
      <c r="Y30" s="2"/>
      <c r="Z30" s="2"/>
      <c r="AO30" s="2"/>
      <c r="AS30" s="2"/>
      <c r="AT30" s="2"/>
      <c r="AU30" s="2"/>
      <c r="AV30" s="2"/>
      <c r="AW30" s="2"/>
      <c r="AX30" s="2"/>
      <c r="CG30" s="2"/>
      <c r="CH30" s="2"/>
      <c r="CK30" s="2"/>
      <c r="CL30" s="2"/>
      <c r="DA30" s="2"/>
      <c r="DN30" s="2"/>
    </row>
    <row r="31" spans="1:118" ht="12" customHeight="1">
      <c r="A31" s="6">
        <v>24</v>
      </c>
      <c r="B31" s="11"/>
      <c r="C31" s="11"/>
      <c r="D31" s="11"/>
      <c r="E31" s="11"/>
      <c r="F31" s="11"/>
      <c r="G31" s="46">
        <f t="shared" si="6"/>
        <v>0</v>
      </c>
      <c r="H31" s="47">
        <f t="shared" si="7"/>
        <v>0</v>
      </c>
      <c r="I31" s="46">
        <f t="shared" si="4"/>
        <v>0</v>
      </c>
      <c r="J31" s="64">
        <f t="shared" si="8"/>
        <v>0</v>
      </c>
      <c r="K31" s="23">
        <f t="shared" si="9"/>
        <v>0</v>
      </c>
      <c r="L31" s="23">
        <f t="shared" si="10"/>
        <v>0</v>
      </c>
      <c r="M31" s="23">
        <f t="shared" si="11"/>
        <v>0</v>
      </c>
      <c r="N31" s="23">
        <f t="shared" si="11"/>
        <v>0</v>
      </c>
      <c r="O31" s="59">
        <f>SUM(J31)</f>
        <v>0</v>
      </c>
      <c r="P31" s="59">
        <f t="shared" si="2"/>
        <v>0</v>
      </c>
      <c r="Q31" s="59">
        <f t="shared" si="3"/>
        <v>0</v>
      </c>
      <c r="S31" s="10">
        <v>9.1</v>
      </c>
      <c r="T31" s="10">
        <v>13</v>
      </c>
      <c r="U31" s="10">
        <v>9.1</v>
      </c>
      <c r="W31" s="2"/>
      <c r="X31" s="2"/>
      <c r="Y31" s="2"/>
      <c r="Z31" s="2"/>
      <c r="AO31" s="2"/>
      <c r="AS31" s="2"/>
      <c r="AT31" s="2"/>
      <c r="AU31" s="2"/>
      <c r="AV31" s="2"/>
      <c r="AW31" s="2"/>
      <c r="AX31" s="2"/>
      <c r="CG31" s="2"/>
      <c r="CH31" s="2"/>
      <c r="CK31" s="2"/>
      <c r="CL31" s="2"/>
      <c r="DA31" s="2"/>
      <c r="DN31" s="2"/>
    </row>
    <row r="32" spans="1:118" s="15" customFormat="1">
      <c r="A32" s="6">
        <v>25</v>
      </c>
      <c r="B32" s="11"/>
      <c r="C32" s="11"/>
      <c r="D32" s="11"/>
      <c r="E32" s="11"/>
      <c r="F32" s="11"/>
      <c r="G32" s="46">
        <f t="shared" si="6"/>
        <v>0</v>
      </c>
      <c r="H32" s="46">
        <f t="shared" ref="H32" si="12">SUM(C32:F32)</f>
        <v>0</v>
      </c>
      <c r="I32" s="46">
        <f t="shared" si="4"/>
        <v>0</v>
      </c>
      <c r="J32" s="64">
        <f t="shared" si="8"/>
        <v>0</v>
      </c>
      <c r="K32" s="23">
        <f t="shared" si="9"/>
        <v>0</v>
      </c>
      <c r="L32" s="23">
        <f t="shared" si="10"/>
        <v>0</v>
      </c>
      <c r="M32" s="23">
        <f t="shared" si="11"/>
        <v>0</v>
      </c>
      <c r="N32" s="23">
        <f t="shared" si="11"/>
        <v>0</v>
      </c>
      <c r="O32" s="59">
        <f t="shared" si="5"/>
        <v>0</v>
      </c>
      <c r="P32" s="59">
        <f t="shared" si="2"/>
        <v>0</v>
      </c>
      <c r="Q32" s="59">
        <f t="shared" si="3"/>
        <v>0</v>
      </c>
      <c r="R32" s="2"/>
      <c r="S32" s="10">
        <v>9.6</v>
      </c>
      <c r="T32" s="10">
        <v>14</v>
      </c>
      <c r="U32" s="10">
        <v>9.6</v>
      </c>
      <c r="V32" s="2"/>
      <c r="W32" s="2"/>
      <c r="X32" s="2"/>
      <c r="Y32" s="2"/>
      <c r="Z32" s="2"/>
      <c r="AA32" s="2"/>
      <c r="AB32" s="2"/>
      <c r="AC32" s="2"/>
    </row>
    <row r="33" spans="1:118" ht="15.75">
      <c r="A33" s="14" t="s">
        <v>14</v>
      </c>
      <c r="B33" s="16"/>
      <c r="C33" s="16">
        <f t="shared" ref="C33:G33" si="13">SUM(C7:C32)</f>
        <v>61</v>
      </c>
      <c r="D33" s="16">
        <f t="shared" si="13"/>
        <v>14</v>
      </c>
      <c r="E33" s="16">
        <f t="shared" si="13"/>
        <v>60</v>
      </c>
      <c r="F33" s="16">
        <f t="shared" si="13"/>
        <v>3</v>
      </c>
      <c r="G33" s="16">
        <f t="shared" si="13"/>
        <v>677</v>
      </c>
      <c r="H33" s="16">
        <f>SUM(H7:H32)</f>
        <v>138</v>
      </c>
      <c r="I33" s="35">
        <f>H33+G33</f>
        <v>815</v>
      </c>
      <c r="J33" s="65">
        <f t="shared" ref="J33:Q33" si="14">SUM(J7:J32)</f>
        <v>259.98</v>
      </c>
      <c r="K33" s="24">
        <f t="shared" si="14"/>
        <v>13.36</v>
      </c>
      <c r="L33" s="24">
        <f t="shared" si="14"/>
        <v>14.41</v>
      </c>
      <c r="M33" s="24">
        <f t="shared" si="14"/>
        <v>9.74</v>
      </c>
      <c r="N33" s="59">
        <f t="shared" si="14"/>
        <v>1.44</v>
      </c>
      <c r="O33" s="24">
        <f t="shared" si="14"/>
        <v>259.98</v>
      </c>
      <c r="P33" s="24">
        <f t="shared" si="14"/>
        <v>38.950000000000003</v>
      </c>
      <c r="Q33" s="24">
        <f t="shared" si="14"/>
        <v>298.93</v>
      </c>
      <c r="R33" s="15"/>
      <c r="S33" s="15"/>
      <c r="T33" s="15"/>
      <c r="U33" s="15"/>
      <c r="W33" s="2"/>
      <c r="X33" s="2"/>
      <c r="Y33" s="2"/>
      <c r="Z33" s="2"/>
      <c r="AO33" s="2"/>
      <c r="AS33" s="2"/>
      <c r="AT33" s="2"/>
      <c r="AU33" s="2"/>
      <c r="AV33" s="2"/>
      <c r="AW33" s="2"/>
      <c r="AX33" s="2"/>
      <c r="CG33" s="2"/>
      <c r="CH33" s="2"/>
      <c r="CK33" s="2"/>
      <c r="CL33" s="2"/>
      <c r="DA33" s="2"/>
      <c r="DN33" s="2"/>
    </row>
    <row r="34" spans="1:118" ht="15.75">
      <c r="A34" s="12"/>
      <c r="B34" s="13"/>
      <c r="C34" s="13"/>
      <c r="D34" s="13"/>
      <c r="E34" s="13"/>
      <c r="F34" s="13"/>
      <c r="G34" s="13"/>
      <c r="H34" s="13"/>
      <c r="I34" s="13"/>
      <c r="J34" s="66"/>
      <c r="K34" s="25"/>
      <c r="L34" s="25"/>
      <c r="M34" s="25"/>
      <c r="N34" s="71">
        <f t="shared" ref="N34:N39" si="15">SUM(I34:K34)</f>
        <v>0</v>
      </c>
      <c r="O34" s="25"/>
      <c r="P34" s="25"/>
      <c r="Q34" s="25"/>
      <c r="W34" s="2"/>
      <c r="X34" s="2"/>
      <c r="Y34" s="2"/>
      <c r="Z34" s="2"/>
      <c r="AO34" s="2"/>
      <c r="AS34" s="2"/>
      <c r="AT34" s="2"/>
      <c r="AU34" s="2"/>
      <c r="AV34" s="2"/>
      <c r="AW34" s="2"/>
      <c r="AX34" s="2"/>
      <c r="CG34" s="2"/>
      <c r="CH34" s="2"/>
      <c r="CK34" s="2"/>
      <c r="CL34" s="2"/>
      <c r="DA34" s="2"/>
      <c r="DN34" s="2"/>
    </row>
    <row r="35" spans="1:118" ht="15.75">
      <c r="F35"/>
      <c r="G35" s="26" t="s">
        <v>19</v>
      </c>
      <c r="K35" s="2"/>
      <c r="L35" s="26"/>
      <c r="M35" s="25"/>
      <c r="N35" s="72">
        <f t="shared" si="15"/>
        <v>0</v>
      </c>
      <c r="O35" s="25"/>
      <c r="P35" s="25"/>
      <c r="Q35" s="25"/>
      <c r="R35" s="12"/>
      <c r="S35" s="12"/>
      <c r="W35" s="2"/>
      <c r="X35" s="2"/>
      <c r="Y35" s="2"/>
      <c r="Z35" s="2"/>
      <c r="AO35" s="2"/>
      <c r="AS35" s="2"/>
      <c r="AT35" s="2"/>
      <c r="AU35" s="2"/>
      <c r="AV35" s="2"/>
      <c r="AW35" s="2"/>
      <c r="AX35" s="2"/>
      <c r="CG35" s="2"/>
      <c r="CH35" s="2"/>
      <c r="CK35" s="2"/>
      <c r="CL35" s="2"/>
      <c r="DA35" s="2"/>
      <c r="DN35" s="2"/>
    </row>
    <row r="36" spans="1:118" ht="15.75">
      <c r="A36" s="26"/>
      <c r="G36" s="57"/>
      <c r="K36" s="2"/>
      <c r="L36" s="48" t="s">
        <v>20</v>
      </c>
      <c r="M36" s="53"/>
      <c r="N36" s="59">
        <f t="shared" si="15"/>
        <v>0</v>
      </c>
      <c r="O36" s="41"/>
      <c r="P36" s="37" t="s">
        <v>14</v>
      </c>
      <c r="Q36" s="43"/>
      <c r="W36" s="2"/>
      <c r="X36" s="2"/>
      <c r="Y36" s="2"/>
      <c r="Z36" s="2"/>
      <c r="AO36" s="2"/>
      <c r="AS36" s="2"/>
      <c r="AT36" s="2"/>
      <c r="AU36" s="2"/>
      <c r="AV36" s="2"/>
      <c r="AW36" s="2"/>
      <c r="AX36" s="2"/>
      <c r="CG36" s="2"/>
      <c r="CH36" s="2"/>
      <c r="CK36" s="2"/>
      <c r="CL36" s="2"/>
      <c r="DA36" s="2"/>
      <c r="DN36" s="2"/>
    </row>
    <row r="37" spans="1:118" ht="15.75">
      <c r="F37"/>
      <c r="G37" s="27" t="s">
        <v>21</v>
      </c>
      <c r="H37" s="44"/>
      <c r="I37" s="44"/>
      <c r="J37" s="67"/>
      <c r="K37" s="42" t="s">
        <v>22</v>
      </c>
      <c r="L37" s="49">
        <f>G33</f>
        <v>677</v>
      </c>
      <c r="M37" s="51"/>
      <c r="N37" s="59">
        <f t="shared" si="15"/>
        <v>0</v>
      </c>
      <c r="O37" s="39"/>
      <c r="P37" s="38">
        <f>I33</f>
        <v>815</v>
      </c>
      <c r="Q37" s="45"/>
      <c r="W37" s="2"/>
      <c r="X37" s="2"/>
      <c r="Y37" s="2"/>
      <c r="Z37" s="2"/>
      <c r="AO37" s="2"/>
      <c r="AS37" s="2"/>
      <c r="AT37" s="2"/>
      <c r="AU37" s="2"/>
      <c r="AV37" s="2"/>
      <c r="AW37" s="2"/>
      <c r="AX37" s="2"/>
      <c r="CG37" s="2"/>
      <c r="CH37" s="2"/>
      <c r="CK37" s="2"/>
      <c r="CL37" s="2"/>
      <c r="DA37" s="2"/>
      <c r="DN37" s="2"/>
    </row>
    <row r="38" spans="1:118" ht="15.75">
      <c r="F38"/>
      <c r="G38" s="27" t="s">
        <v>6</v>
      </c>
      <c r="H38" s="44"/>
      <c r="I38" s="44"/>
      <c r="J38" s="67"/>
      <c r="K38" s="42" t="s">
        <v>8</v>
      </c>
      <c r="L38" s="50">
        <f>O33</f>
        <v>259.98</v>
      </c>
      <c r="M38" s="52"/>
      <c r="N38" s="59">
        <f t="shared" si="15"/>
        <v>0</v>
      </c>
      <c r="O38" s="39"/>
      <c r="P38" s="40">
        <f>Q33</f>
        <v>298.93</v>
      </c>
      <c r="Q38" s="45"/>
    </row>
    <row r="39" spans="1:118" ht="15.75">
      <c r="F39"/>
      <c r="G39" s="27" t="s">
        <v>23</v>
      </c>
      <c r="H39" s="9"/>
      <c r="I39" s="9"/>
      <c r="J39" s="68"/>
      <c r="K39" s="54" t="s">
        <v>8</v>
      </c>
      <c r="L39" s="55">
        <f>(L38/L37)</f>
        <v>0.38401772525849337</v>
      </c>
      <c r="M39" s="56"/>
      <c r="N39" s="59">
        <f t="shared" si="15"/>
        <v>0</v>
      </c>
      <c r="O39" s="39"/>
      <c r="P39" s="40">
        <f>(P38/P37)</f>
        <v>0.36678527607361966</v>
      </c>
      <c r="Q39" s="45"/>
    </row>
    <row r="40" spans="1:118" ht="15.75">
      <c r="N40" s="76"/>
    </row>
    <row r="41" spans="1:118" ht="15.75">
      <c r="N41" s="25"/>
    </row>
    <row r="42" spans="1:118" ht="15.75">
      <c r="N42" s="25"/>
    </row>
    <row r="43" spans="1:118">
      <c r="K43" s="17"/>
      <c r="L43"/>
      <c r="M43"/>
      <c r="N43" s="17"/>
      <c r="P43" s="17"/>
    </row>
  </sheetData>
  <phoneticPr fontId="0" type="noConversion"/>
  <printOptions horizontalCentered="1"/>
  <pageMargins left="0.59055118110236227" right="0.59055118110236227" top="0.59055118110236227" bottom="0.70866141732283472" header="0.4921259845" footer="0.4921259845"/>
  <pageSetup paperSize="9" orientation="landscape" horizontalDpi="300" verticalDpi="300" r:id="rId1"/>
  <headerFooter alignWithMargins="0">
    <oddFooter>&amp;L&amp;"MS Sans Serif"&amp;8RevierGrossteil/ah, &amp;D&amp;R&amp;"MS Sans Serif"&amp;8\data\F2-8\giswil\&amp;F - In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39"/>
  <sheetViews>
    <sheetView workbookViewId="0">
      <selection activeCell="B7" sqref="B7"/>
    </sheetView>
  </sheetViews>
  <sheetFormatPr baseColWidth="10" defaultRowHeight="12.75"/>
  <sheetData>
    <row r="1" spans="1:21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60"/>
      <c r="K1" s="17"/>
      <c r="L1" s="17"/>
      <c r="M1" s="18"/>
      <c r="N1" s="17"/>
      <c r="O1" s="17" t="s">
        <v>1</v>
      </c>
      <c r="P1" s="36">
        <f ca="1">NOW()</f>
        <v>41926.319496990742</v>
      </c>
      <c r="Q1" s="36"/>
      <c r="R1" s="2"/>
      <c r="S1" s="2"/>
      <c r="T1" s="2"/>
      <c r="U1" s="2"/>
    </row>
    <row r="2" spans="1:21">
      <c r="A2" s="2"/>
      <c r="B2" s="2"/>
      <c r="C2" s="2"/>
      <c r="D2" s="2"/>
      <c r="E2" s="2"/>
      <c r="F2" s="2"/>
      <c r="G2" s="2"/>
      <c r="H2" s="2"/>
      <c r="I2" s="2"/>
      <c r="J2" s="60"/>
      <c r="K2" s="18"/>
      <c r="L2" s="18"/>
      <c r="M2" s="18"/>
      <c r="N2" s="18"/>
      <c r="O2" s="18"/>
      <c r="P2" s="18"/>
      <c r="Q2" s="18"/>
      <c r="R2" s="2"/>
      <c r="S2" s="2"/>
      <c r="T2" s="2"/>
      <c r="U2" s="2"/>
    </row>
    <row r="3" spans="1:21">
      <c r="A3" s="5" t="s">
        <v>2</v>
      </c>
      <c r="B3" s="2"/>
      <c r="C3" s="3" t="s">
        <v>24</v>
      </c>
      <c r="D3" s="2"/>
      <c r="E3" s="2"/>
      <c r="F3" s="2"/>
      <c r="G3" s="2"/>
      <c r="H3" s="2"/>
      <c r="I3" s="2"/>
      <c r="J3" s="61" t="s">
        <v>3</v>
      </c>
      <c r="K3" s="70" t="s">
        <v>64</v>
      </c>
      <c r="L3" s="3"/>
      <c r="M3" s="77"/>
      <c r="N3" s="75"/>
      <c r="O3" s="18"/>
      <c r="P3" s="17" t="s">
        <v>4</v>
      </c>
      <c r="Q3" s="19" t="str">
        <f>S6</f>
        <v>Hohwald</v>
      </c>
      <c r="R3" s="2"/>
      <c r="S3" s="2"/>
      <c r="T3" s="2"/>
      <c r="U3" s="2"/>
    </row>
    <row r="4" spans="1:21">
      <c r="A4" s="5"/>
      <c r="B4" s="2"/>
      <c r="C4" s="2"/>
      <c r="D4" s="2"/>
      <c r="E4" s="2"/>
      <c r="F4" s="2"/>
      <c r="G4" s="2"/>
      <c r="H4" s="2"/>
      <c r="I4" s="2"/>
      <c r="J4" s="60"/>
      <c r="K4" s="18"/>
      <c r="L4" s="18"/>
      <c r="M4" s="18"/>
      <c r="N4" s="18"/>
      <c r="O4" s="18"/>
      <c r="P4" s="17"/>
      <c r="Q4" s="17"/>
      <c r="R4" s="2"/>
      <c r="S4" s="2"/>
      <c r="T4" s="2"/>
      <c r="U4" s="2"/>
    </row>
    <row r="5" spans="1:21" ht="15.75">
      <c r="A5" s="6"/>
      <c r="B5" s="6" t="s">
        <v>5</v>
      </c>
      <c r="C5" s="7"/>
      <c r="D5" s="8"/>
      <c r="E5" s="8"/>
      <c r="F5" s="8"/>
      <c r="G5" s="8"/>
      <c r="H5" s="8"/>
      <c r="I5" s="8"/>
      <c r="J5" s="62" t="s">
        <v>6</v>
      </c>
      <c r="K5" s="20"/>
      <c r="L5" s="20"/>
      <c r="M5" s="20"/>
      <c r="N5" s="21"/>
      <c r="O5" s="20"/>
      <c r="P5" s="21"/>
      <c r="Q5" s="22"/>
      <c r="R5" s="2"/>
      <c r="S5" s="78" t="s">
        <v>7</v>
      </c>
      <c r="T5" s="5"/>
      <c r="U5" s="2"/>
    </row>
    <row r="6" spans="1:21">
      <c r="A6" s="28" t="s">
        <v>9</v>
      </c>
      <c r="B6" s="28" t="s">
        <v>10</v>
      </c>
      <c r="C6" s="28" t="s">
        <v>25</v>
      </c>
      <c r="D6" s="28" t="s">
        <v>27</v>
      </c>
      <c r="E6" s="28" t="s">
        <v>26</v>
      </c>
      <c r="F6" s="28" t="s">
        <v>11</v>
      </c>
      <c r="G6" s="47" t="s">
        <v>12</v>
      </c>
      <c r="H6" s="47" t="s">
        <v>13</v>
      </c>
      <c r="I6" s="47" t="s">
        <v>14</v>
      </c>
      <c r="J6" s="63" t="s">
        <v>10</v>
      </c>
      <c r="K6" s="81" t="s">
        <v>25</v>
      </c>
      <c r="L6" s="82" t="s">
        <v>27</v>
      </c>
      <c r="M6" s="83" t="s">
        <v>26</v>
      </c>
      <c r="N6" s="29" t="s">
        <v>11</v>
      </c>
      <c r="O6" s="30" t="s">
        <v>15</v>
      </c>
      <c r="P6" s="30" t="s">
        <v>16</v>
      </c>
      <c r="Q6" s="30" t="s">
        <v>14</v>
      </c>
      <c r="R6" s="31"/>
      <c r="S6" s="79" t="s">
        <v>18</v>
      </c>
      <c r="T6" s="32" t="s">
        <v>17</v>
      </c>
      <c r="U6" s="33" t="s">
        <v>18</v>
      </c>
    </row>
    <row r="7" spans="1:21">
      <c r="A7" s="58">
        <v>0.01</v>
      </c>
      <c r="B7" s="28">
        <v>11</v>
      </c>
      <c r="C7" s="28">
        <v>1</v>
      </c>
      <c r="D7" s="28"/>
      <c r="E7" s="28">
        <v>2</v>
      </c>
      <c r="F7" s="28"/>
      <c r="G7" s="47">
        <f>SUM(B7)</f>
        <v>11</v>
      </c>
      <c r="H7" s="47">
        <f>SUM(C7:F7)</f>
        <v>3</v>
      </c>
      <c r="I7" s="47">
        <f>SUM(G7:H7)</f>
        <v>14</v>
      </c>
      <c r="J7" s="63">
        <f>B7*S7</f>
        <v>0.77</v>
      </c>
      <c r="K7" s="63">
        <f>C7*S7</f>
        <v>7.0000000000000007E-2</v>
      </c>
      <c r="L7" s="63">
        <f>D7*S7</f>
        <v>0</v>
      </c>
      <c r="M7" s="63">
        <f>E7*S7</f>
        <v>0.14000000000000001</v>
      </c>
      <c r="N7" s="63">
        <f>F7*S7</f>
        <v>0</v>
      </c>
      <c r="O7" s="59">
        <f>SUM(J7)</f>
        <v>0.77</v>
      </c>
      <c r="P7" s="59">
        <f>SUM(K7:N7)</f>
        <v>0.21000000000000002</v>
      </c>
      <c r="Q7" s="59">
        <f>(O7+P7)</f>
        <v>0.98</v>
      </c>
      <c r="R7" s="31"/>
      <c r="S7" s="80">
        <v>7.0000000000000007E-2</v>
      </c>
      <c r="T7" s="80">
        <v>0.1</v>
      </c>
      <c r="U7" s="80">
        <v>7.0000000000000007E-2</v>
      </c>
    </row>
    <row r="8" spans="1:21">
      <c r="A8" s="6">
        <v>1</v>
      </c>
      <c r="B8" s="11">
        <v>29</v>
      </c>
      <c r="C8" s="11">
        <v>2</v>
      </c>
      <c r="D8" s="11">
        <v>1</v>
      </c>
      <c r="E8" s="11">
        <v>1</v>
      </c>
      <c r="F8" s="11"/>
      <c r="G8" s="46">
        <f>SUM(B8)</f>
        <v>29</v>
      </c>
      <c r="H8" s="47">
        <f t="shared" ref="H8:H31" si="0">SUM(C8:F8)</f>
        <v>4</v>
      </c>
      <c r="I8" s="46">
        <f>H8+G8</f>
        <v>33</v>
      </c>
      <c r="J8" s="64">
        <f>(B8*$S8)</f>
        <v>4.0600000000000005</v>
      </c>
      <c r="K8" s="23">
        <f>(C8*$S8)</f>
        <v>0.28000000000000003</v>
      </c>
      <c r="L8" s="23">
        <f t="shared" ref="J8:N23" si="1">(D8*$S8)</f>
        <v>0.14000000000000001</v>
      </c>
      <c r="M8" s="23">
        <f t="shared" si="1"/>
        <v>0.14000000000000001</v>
      </c>
      <c r="N8" s="23">
        <f t="shared" si="1"/>
        <v>0</v>
      </c>
      <c r="O8" s="59">
        <f>SUM(J8)</f>
        <v>4.0600000000000005</v>
      </c>
      <c r="P8" s="59">
        <f t="shared" ref="P8:P32" si="2">SUM(K8:N8)</f>
        <v>0.56000000000000005</v>
      </c>
      <c r="Q8" s="59">
        <f t="shared" ref="Q8:Q32" si="3">(O8+P8)</f>
        <v>4.620000000000001</v>
      </c>
      <c r="R8" s="2"/>
      <c r="S8" s="5">
        <v>0.14000000000000001</v>
      </c>
      <c r="T8" s="10">
        <v>0.2</v>
      </c>
      <c r="U8" s="5">
        <v>0.14000000000000001</v>
      </c>
    </row>
    <row r="9" spans="1:21">
      <c r="A9" s="6">
        <v>2</v>
      </c>
      <c r="B9" s="11">
        <v>39</v>
      </c>
      <c r="C9" s="11">
        <v>0</v>
      </c>
      <c r="D9" s="11">
        <v>1</v>
      </c>
      <c r="E9" s="11"/>
      <c r="F9" s="11"/>
      <c r="G9" s="46">
        <f>SUM(B9)</f>
        <v>39</v>
      </c>
      <c r="H9" s="47">
        <f t="shared" si="0"/>
        <v>1</v>
      </c>
      <c r="I9" s="46">
        <f t="shared" ref="I9:I32" si="4">H9+G9</f>
        <v>40</v>
      </c>
      <c r="J9" s="64">
        <f t="shared" si="1"/>
        <v>9.75</v>
      </c>
      <c r="K9" s="23">
        <f t="shared" si="1"/>
        <v>0</v>
      </c>
      <c r="L9" s="23">
        <f t="shared" si="1"/>
        <v>0.25</v>
      </c>
      <c r="M9" s="23">
        <f t="shared" si="1"/>
        <v>0</v>
      </c>
      <c r="N9" s="23">
        <f t="shared" si="1"/>
        <v>0</v>
      </c>
      <c r="O9" s="59">
        <f t="shared" ref="O9:O32" si="5">SUM(J9)</f>
        <v>9.75</v>
      </c>
      <c r="P9" s="59">
        <f t="shared" si="2"/>
        <v>0.25</v>
      </c>
      <c r="Q9" s="59">
        <f t="shared" si="3"/>
        <v>10</v>
      </c>
      <c r="R9" s="2"/>
      <c r="S9" s="10">
        <v>0.25</v>
      </c>
      <c r="T9" s="10">
        <v>0.3</v>
      </c>
      <c r="U9" s="10">
        <v>0.25</v>
      </c>
    </row>
    <row r="10" spans="1:21">
      <c r="A10" s="6">
        <v>3</v>
      </c>
      <c r="B10" s="11">
        <v>33</v>
      </c>
      <c r="C10" s="11">
        <v>2</v>
      </c>
      <c r="D10" s="11">
        <v>1</v>
      </c>
      <c r="E10" s="11"/>
      <c r="F10" s="11"/>
      <c r="G10" s="46">
        <f t="shared" ref="G10:G32" si="6">SUM(B10)</f>
        <v>33</v>
      </c>
      <c r="H10" s="47">
        <f t="shared" si="0"/>
        <v>3</v>
      </c>
      <c r="I10" s="46">
        <f t="shared" si="4"/>
        <v>36</v>
      </c>
      <c r="J10" s="64">
        <f t="shared" si="1"/>
        <v>12.870000000000001</v>
      </c>
      <c r="K10" s="23">
        <f t="shared" si="1"/>
        <v>0.78</v>
      </c>
      <c r="L10" s="23">
        <f t="shared" si="1"/>
        <v>0.39</v>
      </c>
      <c r="M10" s="23">
        <f t="shared" si="1"/>
        <v>0</v>
      </c>
      <c r="N10" s="23">
        <f t="shared" si="1"/>
        <v>0</v>
      </c>
      <c r="O10" s="59">
        <f t="shared" si="5"/>
        <v>12.870000000000001</v>
      </c>
      <c r="P10" s="59">
        <f t="shared" si="2"/>
        <v>1.17</v>
      </c>
      <c r="Q10" s="59">
        <f t="shared" si="3"/>
        <v>14.040000000000001</v>
      </c>
      <c r="R10" s="2"/>
      <c r="S10" s="10">
        <v>0.39</v>
      </c>
      <c r="T10" s="10">
        <v>0.5</v>
      </c>
      <c r="U10" s="10">
        <v>0.39</v>
      </c>
    </row>
    <row r="11" spans="1:21">
      <c r="A11" s="6">
        <v>4</v>
      </c>
      <c r="B11" s="11">
        <v>20</v>
      </c>
      <c r="C11" s="11"/>
      <c r="D11" s="11"/>
      <c r="E11" s="11"/>
      <c r="F11" s="11"/>
      <c r="G11" s="46">
        <f t="shared" si="6"/>
        <v>20</v>
      </c>
      <c r="H11" s="47">
        <f t="shared" si="0"/>
        <v>0</v>
      </c>
      <c r="I11" s="46">
        <f t="shared" si="4"/>
        <v>20</v>
      </c>
      <c r="J11" s="64">
        <f t="shared" si="1"/>
        <v>11.6</v>
      </c>
      <c r="K11" s="23">
        <f t="shared" si="1"/>
        <v>0</v>
      </c>
      <c r="L11" s="69">
        <f t="shared" si="1"/>
        <v>0</v>
      </c>
      <c r="M11" s="23">
        <f t="shared" si="1"/>
        <v>0</v>
      </c>
      <c r="N11" s="23">
        <f t="shared" si="1"/>
        <v>0</v>
      </c>
      <c r="O11" s="59">
        <f t="shared" si="5"/>
        <v>11.6</v>
      </c>
      <c r="P11" s="59">
        <f t="shared" si="2"/>
        <v>0</v>
      </c>
      <c r="Q11" s="59">
        <f t="shared" si="3"/>
        <v>11.6</v>
      </c>
      <c r="R11" s="2"/>
      <c r="S11" s="10">
        <v>0.57999999999999996</v>
      </c>
      <c r="T11" s="10">
        <v>0.75</v>
      </c>
      <c r="U11" s="10">
        <v>0.57999999999999996</v>
      </c>
    </row>
    <row r="12" spans="1:21">
      <c r="A12" s="6">
        <v>5</v>
      </c>
      <c r="B12" s="11">
        <v>7</v>
      </c>
      <c r="C12" s="11"/>
      <c r="D12" s="11"/>
      <c r="E12" s="11"/>
      <c r="F12" s="11"/>
      <c r="G12" s="46">
        <f t="shared" si="6"/>
        <v>7</v>
      </c>
      <c r="H12" s="47">
        <f t="shared" si="0"/>
        <v>0</v>
      </c>
      <c r="I12" s="46">
        <f t="shared" si="4"/>
        <v>7</v>
      </c>
      <c r="J12" s="64">
        <f t="shared" si="1"/>
        <v>5.53</v>
      </c>
      <c r="K12" s="23">
        <f t="shared" si="1"/>
        <v>0</v>
      </c>
      <c r="L12" s="23">
        <f t="shared" si="1"/>
        <v>0</v>
      </c>
      <c r="M12" s="23">
        <f t="shared" si="1"/>
        <v>0</v>
      </c>
      <c r="N12" s="23">
        <f t="shared" si="1"/>
        <v>0</v>
      </c>
      <c r="O12" s="59">
        <f t="shared" si="5"/>
        <v>5.53</v>
      </c>
      <c r="P12" s="59">
        <f t="shared" si="2"/>
        <v>0</v>
      </c>
      <c r="Q12" s="59">
        <f t="shared" si="3"/>
        <v>5.53</v>
      </c>
      <c r="R12" s="2"/>
      <c r="S12" s="10">
        <v>0.79</v>
      </c>
      <c r="T12" s="10">
        <v>1</v>
      </c>
      <c r="U12" s="10">
        <v>0.79</v>
      </c>
    </row>
    <row r="13" spans="1:21">
      <c r="A13" s="6">
        <v>6</v>
      </c>
      <c r="B13" s="11">
        <v>4</v>
      </c>
      <c r="C13" s="11"/>
      <c r="D13" s="11"/>
      <c r="E13" s="11"/>
      <c r="F13" s="34"/>
      <c r="G13" s="46">
        <f>SUM(B13)</f>
        <v>4</v>
      </c>
      <c r="H13" s="47">
        <f t="shared" si="0"/>
        <v>0</v>
      </c>
      <c r="I13" s="46">
        <f t="shared" si="4"/>
        <v>4</v>
      </c>
      <c r="J13" s="64">
        <f t="shared" si="1"/>
        <v>4.12</v>
      </c>
      <c r="K13" s="23">
        <f t="shared" si="1"/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59">
        <f t="shared" si="5"/>
        <v>4.12</v>
      </c>
      <c r="P13" s="59">
        <f t="shared" si="2"/>
        <v>0</v>
      </c>
      <c r="Q13" s="59">
        <f t="shared" si="3"/>
        <v>4.12</v>
      </c>
      <c r="R13" s="2"/>
      <c r="S13" s="10">
        <v>1.03</v>
      </c>
      <c r="T13" s="10">
        <v>1.3</v>
      </c>
      <c r="U13" s="10">
        <v>1.03</v>
      </c>
    </row>
    <row r="14" spans="1:21">
      <c r="A14" s="6">
        <v>7</v>
      </c>
      <c r="B14" s="11">
        <v>2</v>
      </c>
      <c r="C14" s="11"/>
      <c r="D14" s="11"/>
      <c r="E14" s="11"/>
      <c r="F14" s="11"/>
      <c r="G14" s="46">
        <f t="shared" si="6"/>
        <v>2</v>
      </c>
      <c r="H14" s="47">
        <f t="shared" si="0"/>
        <v>0</v>
      </c>
      <c r="I14" s="46">
        <f t="shared" si="4"/>
        <v>2</v>
      </c>
      <c r="J14" s="64">
        <f t="shared" si="1"/>
        <v>2.6</v>
      </c>
      <c r="K14" s="23">
        <f t="shared" si="1"/>
        <v>0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59">
        <f t="shared" si="5"/>
        <v>2.6</v>
      </c>
      <c r="P14" s="59">
        <f t="shared" si="2"/>
        <v>0</v>
      </c>
      <c r="Q14" s="59">
        <f t="shared" si="3"/>
        <v>2.6</v>
      </c>
      <c r="R14" s="2"/>
      <c r="S14" s="10">
        <v>1.3</v>
      </c>
      <c r="T14" s="10">
        <v>1.65</v>
      </c>
      <c r="U14" s="10">
        <v>1.3</v>
      </c>
    </row>
    <row r="15" spans="1:21">
      <c r="A15" s="6">
        <v>8</v>
      </c>
      <c r="B15" s="11"/>
      <c r="C15" s="11"/>
      <c r="D15" s="11"/>
      <c r="E15" s="11"/>
      <c r="F15" s="11"/>
      <c r="G15" s="46">
        <f t="shared" si="6"/>
        <v>0</v>
      </c>
      <c r="H15" s="47">
        <f t="shared" si="0"/>
        <v>0</v>
      </c>
      <c r="I15" s="46">
        <f t="shared" si="4"/>
        <v>0</v>
      </c>
      <c r="J15" s="64">
        <f t="shared" si="1"/>
        <v>0</v>
      </c>
      <c r="K15" s="23">
        <f t="shared" si="1"/>
        <v>0</v>
      </c>
      <c r="L15" s="23">
        <f t="shared" si="1"/>
        <v>0</v>
      </c>
      <c r="M15" s="23">
        <f t="shared" si="1"/>
        <v>0</v>
      </c>
      <c r="N15" s="23">
        <f t="shared" si="1"/>
        <v>0</v>
      </c>
      <c r="O15" s="59">
        <f t="shared" si="5"/>
        <v>0</v>
      </c>
      <c r="P15" s="59">
        <f t="shared" si="2"/>
        <v>0</v>
      </c>
      <c r="Q15" s="59">
        <f t="shared" si="3"/>
        <v>0</v>
      </c>
      <c r="R15" s="2"/>
      <c r="S15" s="10">
        <v>1.6</v>
      </c>
      <c r="T15" s="10">
        <v>2.0499999999999998</v>
      </c>
      <c r="U15" s="10">
        <v>1.6</v>
      </c>
    </row>
    <row r="16" spans="1:21">
      <c r="A16" s="6">
        <v>9</v>
      </c>
      <c r="B16" s="11"/>
      <c r="C16" s="11"/>
      <c r="D16" s="11"/>
      <c r="E16" s="11"/>
      <c r="F16" s="11"/>
      <c r="G16" s="46">
        <f t="shared" si="6"/>
        <v>0</v>
      </c>
      <c r="H16" s="47">
        <f t="shared" si="0"/>
        <v>0</v>
      </c>
      <c r="I16" s="46">
        <f t="shared" si="4"/>
        <v>0</v>
      </c>
      <c r="J16" s="64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59">
        <f t="shared" si="5"/>
        <v>0</v>
      </c>
      <c r="P16" s="59">
        <f t="shared" si="2"/>
        <v>0</v>
      </c>
      <c r="Q16" s="59">
        <f t="shared" si="3"/>
        <v>0</v>
      </c>
      <c r="R16" s="2"/>
      <c r="S16" s="10">
        <v>1.9</v>
      </c>
      <c r="T16" s="10">
        <v>2.5499999999999998</v>
      </c>
      <c r="U16" s="10">
        <v>1.9</v>
      </c>
    </row>
    <row r="17" spans="1:21">
      <c r="A17" s="6">
        <v>10</v>
      </c>
      <c r="B17" s="11"/>
      <c r="C17" s="11"/>
      <c r="D17" s="11"/>
      <c r="E17" s="11"/>
      <c r="F17" s="11"/>
      <c r="G17" s="46">
        <f t="shared" si="6"/>
        <v>0</v>
      </c>
      <c r="H17" s="47">
        <f t="shared" si="0"/>
        <v>0</v>
      </c>
      <c r="I17" s="46">
        <f t="shared" si="4"/>
        <v>0</v>
      </c>
      <c r="J17" s="64">
        <f t="shared" si="1"/>
        <v>0</v>
      </c>
      <c r="K17" s="23">
        <f t="shared" si="1"/>
        <v>0</v>
      </c>
      <c r="L17" s="23">
        <f t="shared" si="1"/>
        <v>0</v>
      </c>
      <c r="M17" s="23">
        <f t="shared" si="1"/>
        <v>0</v>
      </c>
      <c r="N17" s="23">
        <f t="shared" si="1"/>
        <v>0</v>
      </c>
      <c r="O17" s="59">
        <f t="shared" si="5"/>
        <v>0</v>
      </c>
      <c r="P17" s="59">
        <f t="shared" si="2"/>
        <v>0</v>
      </c>
      <c r="Q17" s="59">
        <f t="shared" si="3"/>
        <v>0</v>
      </c>
      <c r="R17" s="2"/>
      <c r="S17" s="10">
        <v>2.25</v>
      </c>
      <c r="T17" s="10">
        <v>3.05</v>
      </c>
      <c r="U17" s="10">
        <v>2.25</v>
      </c>
    </row>
    <row r="18" spans="1:21">
      <c r="A18" s="6">
        <v>11</v>
      </c>
      <c r="B18" s="11"/>
      <c r="C18" s="11"/>
      <c r="D18" s="11"/>
      <c r="E18" s="11"/>
      <c r="F18" s="11"/>
      <c r="G18" s="46">
        <f t="shared" si="6"/>
        <v>0</v>
      </c>
      <c r="H18" s="47">
        <f t="shared" si="0"/>
        <v>0</v>
      </c>
      <c r="I18" s="46">
        <f t="shared" si="4"/>
        <v>0</v>
      </c>
      <c r="J18" s="64">
        <f t="shared" si="1"/>
        <v>0</v>
      </c>
      <c r="K18" s="23">
        <f t="shared" si="1"/>
        <v>0</v>
      </c>
      <c r="L18" s="23">
        <f>(D18*$S18)</f>
        <v>0</v>
      </c>
      <c r="M18" s="23">
        <f t="shared" si="1"/>
        <v>0</v>
      </c>
      <c r="N18" s="23">
        <f>(F18*$S18)</f>
        <v>0</v>
      </c>
      <c r="O18" s="59">
        <f t="shared" si="5"/>
        <v>0</v>
      </c>
      <c r="P18" s="59">
        <f t="shared" si="2"/>
        <v>0</v>
      </c>
      <c r="Q18" s="59">
        <f>(O18+P18)</f>
        <v>0</v>
      </c>
      <c r="R18" s="2"/>
      <c r="S18" s="10">
        <v>2.6</v>
      </c>
      <c r="T18" s="10">
        <v>3.6</v>
      </c>
      <c r="U18" s="10">
        <v>2.6</v>
      </c>
    </row>
    <row r="19" spans="1:21">
      <c r="A19" s="6">
        <v>12</v>
      </c>
      <c r="B19" s="11"/>
      <c r="C19" s="11"/>
      <c r="D19" s="11"/>
      <c r="E19" s="11"/>
      <c r="F19" s="11"/>
      <c r="G19" s="46">
        <f t="shared" si="6"/>
        <v>0</v>
      </c>
      <c r="H19" s="47">
        <f t="shared" si="0"/>
        <v>0</v>
      </c>
      <c r="I19" s="46">
        <f t="shared" si="4"/>
        <v>0</v>
      </c>
      <c r="J19" s="64">
        <f t="shared" si="1"/>
        <v>0</v>
      </c>
      <c r="K19" s="23">
        <f t="shared" si="1"/>
        <v>0</v>
      </c>
      <c r="L19" s="23">
        <f t="shared" si="1"/>
        <v>0</v>
      </c>
      <c r="M19" s="23">
        <f t="shared" si="1"/>
        <v>0</v>
      </c>
      <c r="N19" s="23">
        <f t="shared" si="1"/>
        <v>0</v>
      </c>
      <c r="O19" s="59">
        <f t="shared" si="5"/>
        <v>0</v>
      </c>
      <c r="P19" s="59">
        <f t="shared" si="2"/>
        <v>0</v>
      </c>
      <c r="Q19" s="59">
        <f t="shared" si="3"/>
        <v>0</v>
      </c>
      <c r="R19" s="2"/>
      <c r="S19" s="10">
        <v>3</v>
      </c>
      <c r="T19" s="10">
        <v>4.1500000000000004</v>
      </c>
      <c r="U19" s="10">
        <v>3</v>
      </c>
    </row>
    <row r="20" spans="1:21">
      <c r="A20" s="6">
        <v>13</v>
      </c>
      <c r="B20" s="11"/>
      <c r="C20" s="11"/>
      <c r="D20" s="11"/>
      <c r="E20" s="11"/>
      <c r="F20" s="11"/>
      <c r="G20" s="46">
        <f t="shared" si="6"/>
        <v>0</v>
      </c>
      <c r="H20" s="47">
        <f t="shared" si="0"/>
        <v>0</v>
      </c>
      <c r="I20" s="46">
        <f t="shared" si="4"/>
        <v>0</v>
      </c>
      <c r="J20" s="64">
        <f t="shared" si="1"/>
        <v>0</v>
      </c>
      <c r="K20" s="23">
        <f t="shared" si="1"/>
        <v>0</v>
      </c>
      <c r="L20" s="23">
        <f t="shared" si="1"/>
        <v>0</v>
      </c>
      <c r="M20" s="23">
        <f t="shared" si="1"/>
        <v>0</v>
      </c>
      <c r="N20" s="23">
        <f t="shared" si="1"/>
        <v>0</v>
      </c>
      <c r="O20" s="59">
        <f t="shared" si="5"/>
        <v>0</v>
      </c>
      <c r="P20" s="59">
        <f t="shared" si="2"/>
        <v>0</v>
      </c>
      <c r="Q20" s="59">
        <f t="shared" si="3"/>
        <v>0</v>
      </c>
      <c r="R20" s="2"/>
      <c r="S20" s="10">
        <v>3.45</v>
      </c>
      <c r="T20" s="10">
        <v>4.75</v>
      </c>
      <c r="U20" s="10">
        <v>3.45</v>
      </c>
    </row>
    <row r="21" spans="1:21">
      <c r="A21" s="6">
        <v>14</v>
      </c>
      <c r="B21" s="11"/>
      <c r="C21" s="11"/>
      <c r="D21" s="11"/>
      <c r="E21" s="11"/>
      <c r="F21" s="11"/>
      <c r="G21" s="46">
        <f t="shared" si="6"/>
        <v>0</v>
      </c>
      <c r="H21" s="47">
        <f t="shared" si="0"/>
        <v>0</v>
      </c>
      <c r="I21" s="46">
        <f t="shared" si="4"/>
        <v>0</v>
      </c>
      <c r="J21" s="64">
        <f t="shared" si="1"/>
        <v>0</v>
      </c>
      <c r="K21" s="23">
        <f t="shared" si="1"/>
        <v>0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59">
        <f t="shared" si="5"/>
        <v>0</v>
      </c>
      <c r="P21" s="59">
        <f t="shared" si="2"/>
        <v>0</v>
      </c>
      <c r="Q21" s="59">
        <f t="shared" si="3"/>
        <v>0</v>
      </c>
      <c r="R21" s="2"/>
      <c r="S21" s="10">
        <v>3.9</v>
      </c>
      <c r="T21" s="10">
        <v>5.35</v>
      </c>
      <c r="U21" s="10">
        <v>3.9</v>
      </c>
    </row>
    <row r="22" spans="1:21">
      <c r="A22" s="6">
        <v>15</v>
      </c>
      <c r="B22" s="11"/>
      <c r="C22" s="11"/>
      <c r="D22" s="11"/>
      <c r="E22" s="11"/>
      <c r="F22" s="11"/>
      <c r="G22" s="46">
        <f t="shared" si="6"/>
        <v>0</v>
      </c>
      <c r="H22" s="47">
        <f t="shared" si="0"/>
        <v>0</v>
      </c>
      <c r="I22" s="46">
        <f t="shared" si="4"/>
        <v>0</v>
      </c>
      <c r="J22" s="64">
        <f t="shared" si="1"/>
        <v>0</v>
      </c>
      <c r="K22" s="23">
        <f t="shared" si="1"/>
        <v>0</v>
      </c>
      <c r="L22" s="23">
        <f t="shared" si="1"/>
        <v>0</v>
      </c>
      <c r="M22" s="23">
        <f t="shared" si="1"/>
        <v>0</v>
      </c>
      <c r="N22" s="23">
        <f t="shared" si="1"/>
        <v>0</v>
      </c>
      <c r="O22" s="59">
        <f t="shared" si="5"/>
        <v>0</v>
      </c>
      <c r="P22" s="59">
        <f t="shared" si="2"/>
        <v>0</v>
      </c>
      <c r="Q22" s="59">
        <f t="shared" si="3"/>
        <v>0</v>
      </c>
      <c r="R22" s="2"/>
      <c r="S22" s="10">
        <v>4.3499999999999996</v>
      </c>
      <c r="T22" s="10">
        <v>6</v>
      </c>
      <c r="U22" s="10">
        <v>4.3499999999999996</v>
      </c>
    </row>
    <row r="23" spans="1:21">
      <c r="A23" s="6">
        <v>16</v>
      </c>
      <c r="B23" s="11"/>
      <c r="C23" s="11"/>
      <c r="D23" s="11"/>
      <c r="E23" s="11"/>
      <c r="F23" s="11"/>
      <c r="G23" s="46">
        <f t="shared" si="6"/>
        <v>0</v>
      </c>
      <c r="H23" s="47">
        <f t="shared" si="0"/>
        <v>0</v>
      </c>
      <c r="I23" s="46">
        <f t="shared" si="4"/>
        <v>0</v>
      </c>
      <c r="J23" s="64">
        <f t="shared" si="1"/>
        <v>0</v>
      </c>
      <c r="K23" s="23">
        <f t="shared" si="1"/>
        <v>0</v>
      </c>
      <c r="L23" s="23">
        <f t="shared" si="1"/>
        <v>0</v>
      </c>
      <c r="M23" s="23">
        <f t="shared" si="1"/>
        <v>0</v>
      </c>
      <c r="N23" s="23">
        <f t="shared" si="1"/>
        <v>0</v>
      </c>
      <c r="O23" s="59">
        <f t="shared" si="5"/>
        <v>0</v>
      </c>
      <c r="P23" s="59">
        <f t="shared" si="2"/>
        <v>0</v>
      </c>
      <c r="Q23" s="59">
        <f t="shared" si="3"/>
        <v>0</v>
      </c>
      <c r="R23" s="2"/>
      <c r="S23" s="10">
        <v>4.8</v>
      </c>
      <c r="T23" s="10">
        <v>6.65</v>
      </c>
      <c r="U23" s="10">
        <v>4.8</v>
      </c>
    </row>
    <row r="24" spans="1:21">
      <c r="A24" s="6">
        <v>17</v>
      </c>
      <c r="B24" s="11"/>
      <c r="C24" s="11"/>
      <c r="D24" s="11"/>
      <c r="E24" s="11"/>
      <c r="F24" s="11"/>
      <c r="G24" s="46">
        <f t="shared" si="6"/>
        <v>0</v>
      </c>
      <c r="H24" s="47">
        <f t="shared" si="0"/>
        <v>0</v>
      </c>
      <c r="I24" s="46">
        <f t="shared" si="4"/>
        <v>0</v>
      </c>
      <c r="J24" s="64">
        <f t="shared" ref="J24:N32" si="7">(B24*$S24)</f>
        <v>0</v>
      </c>
      <c r="K24" s="23">
        <f t="shared" si="7"/>
        <v>0</v>
      </c>
      <c r="L24" s="23">
        <f t="shared" si="7"/>
        <v>0</v>
      </c>
      <c r="M24" s="23">
        <f t="shared" si="7"/>
        <v>0</v>
      </c>
      <c r="N24" s="23">
        <f t="shared" si="7"/>
        <v>0</v>
      </c>
      <c r="O24" s="59">
        <f t="shared" si="5"/>
        <v>0</v>
      </c>
      <c r="P24" s="59">
        <f t="shared" si="2"/>
        <v>0</v>
      </c>
      <c r="Q24" s="59">
        <f t="shared" si="3"/>
        <v>0</v>
      </c>
      <c r="R24" s="2"/>
      <c r="S24" s="10">
        <v>5.3</v>
      </c>
      <c r="T24" s="10">
        <v>7.35</v>
      </c>
      <c r="U24" s="10">
        <v>5.3</v>
      </c>
    </row>
    <row r="25" spans="1:21">
      <c r="A25" s="6">
        <v>18</v>
      </c>
      <c r="B25" s="11"/>
      <c r="C25" s="11"/>
      <c r="D25" s="11"/>
      <c r="E25" s="11"/>
      <c r="F25" s="11"/>
      <c r="G25" s="46">
        <f t="shared" si="6"/>
        <v>0</v>
      </c>
      <c r="H25" s="47">
        <f t="shared" si="0"/>
        <v>0</v>
      </c>
      <c r="I25" s="46">
        <f t="shared" si="4"/>
        <v>0</v>
      </c>
      <c r="J25" s="64">
        <f t="shared" si="7"/>
        <v>0</v>
      </c>
      <c r="K25" s="23">
        <f t="shared" si="7"/>
        <v>0</v>
      </c>
      <c r="L25" s="23">
        <f t="shared" si="7"/>
        <v>0</v>
      </c>
      <c r="M25" s="23">
        <f t="shared" si="7"/>
        <v>0</v>
      </c>
      <c r="N25" s="23">
        <f t="shared" si="7"/>
        <v>0</v>
      </c>
      <c r="O25" s="59">
        <f t="shared" si="5"/>
        <v>0</v>
      </c>
      <c r="P25" s="59">
        <f t="shared" si="2"/>
        <v>0</v>
      </c>
      <c r="Q25" s="59">
        <f t="shared" si="3"/>
        <v>0</v>
      </c>
      <c r="R25" s="2"/>
      <c r="S25" s="10">
        <v>5.8</v>
      </c>
      <c r="T25" s="10">
        <v>8.0500000000000007</v>
      </c>
      <c r="U25" s="10">
        <v>5.8</v>
      </c>
    </row>
    <row r="26" spans="1:21">
      <c r="A26" s="6">
        <v>19</v>
      </c>
      <c r="B26" s="11"/>
      <c r="C26" s="11"/>
      <c r="D26" s="11"/>
      <c r="E26" s="11"/>
      <c r="F26" s="11"/>
      <c r="G26" s="46">
        <f t="shared" si="6"/>
        <v>0</v>
      </c>
      <c r="H26" s="47">
        <f t="shared" si="0"/>
        <v>0</v>
      </c>
      <c r="I26" s="46">
        <f t="shared" si="4"/>
        <v>0</v>
      </c>
      <c r="J26" s="64">
        <f t="shared" si="7"/>
        <v>0</v>
      </c>
      <c r="K26" s="23">
        <f t="shared" si="7"/>
        <v>0</v>
      </c>
      <c r="L26" s="23">
        <f t="shared" si="7"/>
        <v>0</v>
      </c>
      <c r="M26" s="23">
        <f t="shared" si="7"/>
        <v>0</v>
      </c>
      <c r="N26" s="23">
        <f t="shared" si="7"/>
        <v>0</v>
      </c>
      <c r="O26" s="59">
        <f t="shared" si="5"/>
        <v>0</v>
      </c>
      <c r="P26" s="59">
        <f t="shared" si="2"/>
        <v>0</v>
      </c>
      <c r="Q26" s="59">
        <f t="shared" si="3"/>
        <v>0</v>
      </c>
      <c r="R26" s="2"/>
      <c r="S26" s="10">
        <v>6.4</v>
      </c>
      <c r="T26" s="10">
        <v>8.8000000000000007</v>
      </c>
      <c r="U26" s="10">
        <v>6.4</v>
      </c>
    </row>
    <row r="27" spans="1:21">
      <c r="A27" s="6">
        <v>20</v>
      </c>
      <c r="B27" s="11"/>
      <c r="C27" s="11"/>
      <c r="D27" s="11"/>
      <c r="E27" s="11"/>
      <c r="F27" s="11"/>
      <c r="G27" s="46">
        <f t="shared" si="6"/>
        <v>0</v>
      </c>
      <c r="H27" s="47">
        <f t="shared" si="0"/>
        <v>0</v>
      </c>
      <c r="I27" s="46">
        <f t="shared" si="4"/>
        <v>0</v>
      </c>
      <c r="J27" s="64">
        <f t="shared" si="7"/>
        <v>0</v>
      </c>
      <c r="K27" s="23">
        <f t="shared" si="7"/>
        <v>0</v>
      </c>
      <c r="L27" s="23">
        <f t="shared" si="7"/>
        <v>0</v>
      </c>
      <c r="M27" s="23">
        <f t="shared" si="7"/>
        <v>0</v>
      </c>
      <c r="N27" s="23">
        <f t="shared" si="7"/>
        <v>0</v>
      </c>
      <c r="O27" s="59">
        <f t="shared" si="5"/>
        <v>0</v>
      </c>
      <c r="P27" s="59">
        <f t="shared" si="2"/>
        <v>0</v>
      </c>
      <c r="Q27" s="59">
        <f t="shared" si="3"/>
        <v>0</v>
      </c>
      <c r="R27" s="2"/>
      <c r="S27" s="10">
        <v>7</v>
      </c>
      <c r="T27" s="10">
        <v>9.5500000000000007</v>
      </c>
      <c r="U27" s="10">
        <v>7</v>
      </c>
    </row>
    <row r="28" spans="1:21">
      <c r="A28" s="6">
        <v>21</v>
      </c>
      <c r="B28" s="11"/>
      <c r="C28" s="11"/>
      <c r="D28" s="11"/>
      <c r="E28" s="11"/>
      <c r="F28" s="11"/>
      <c r="G28" s="46">
        <f t="shared" si="6"/>
        <v>0</v>
      </c>
      <c r="H28" s="47">
        <f t="shared" si="0"/>
        <v>0</v>
      </c>
      <c r="I28" s="46">
        <f t="shared" si="4"/>
        <v>0</v>
      </c>
      <c r="J28" s="64">
        <f t="shared" si="7"/>
        <v>0</v>
      </c>
      <c r="K28" s="23">
        <f t="shared" si="7"/>
        <v>0</v>
      </c>
      <c r="L28" s="23">
        <f t="shared" si="7"/>
        <v>0</v>
      </c>
      <c r="M28" s="23">
        <f t="shared" si="7"/>
        <v>0</v>
      </c>
      <c r="N28" s="23">
        <f t="shared" si="7"/>
        <v>0</v>
      </c>
      <c r="O28" s="59">
        <f t="shared" si="5"/>
        <v>0</v>
      </c>
      <c r="P28" s="59">
        <f t="shared" si="2"/>
        <v>0</v>
      </c>
      <c r="Q28" s="59">
        <f t="shared" si="3"/>
        <v>0</v>
      </c>
      <c r="R28" s="2"/>
      <c r="S28" s="10">
        <v>7.6</v>
      </c>
      <c r="T28" s="10">
        <v>10.35</v>
      </c>
      <c r="U28" s="10">
        <v>7.6</v>
      </c>
    </row>
    <row r="29" spans="1:21">
      <c r="A29" s="6">
        <v>22</v>
      </c>
      <c r="B29" s="11"/>
      <c r="C29" s="11"/>
      <c r="D29" s="11"/>
      <c r="E29" s="11"/>
      <c r="F29" s="11"/>
      <c r="G29" s="46">
        <f t="shared" si="6"/>
        <v>0</v>
      </c>
      <c r="H29" s="47">
        <f t="shared" si="0"/>
        <v>0</v>
      </c>
      <c r="I29" s="46">
        <f t="shared" si="4"/>
        <v>0</v>
      </c>
      <c r="J29" s="64">
        <f t="shared" si="7"/>
        <v>0</v>
      </c>
      <c r="K29" s="23">
        <f t="shared" si="7"/>
        <v>0</v>
      </c>
      <c r="L29" s="23">
        <f t="shared" si="7"/>
        <v>0</v>
      </c>
      <c r="M29" s="23">
        <f t="shared" si="7"/>
        <v>0</v>
      </c>
      <c r="N29" s="23">
        <f t="shared" si="7"/>
        <v>0</v>
      </c>
      <c r="O29" s="59">
        <f t="shared" si="5"/>
        <v>0</v>
      </c>
      <c r="P29" s="59">
        <f>SUM(K29:N29)</f>
        <v>0</v>
      </c>
      <c r="Q29" s="59">
        <f t="shared" si="3"/>
        <v>0</v>
      </c>
      <c r="R29" s="2"/>
      <c r="S29" s="10">
        <v>8.1999999999999993</v>
      </c>
      <c r="T29" s="10">
        <v>11</v>
      </c>
      <c r="U29" s="10">
        <v>8.1999999999999993</v>
      </c>
    </row>
    <row r="30" spans="1:21">
      <c r="A30" s="6">
        <v>23</v>
      </c>
      <c r="B30" s="11"/>
      <c r="C30" s="11"/>
      <c r="D30" s="11"/>
      <c r="E30" s="11"/>
      <c r="F30" s="11"/>
      <c r="G30" s="46">
        <f t="shared" si="6"/>
        <v>0</v>
      </c>
      <c r="H30" s="47">
        <f t="shared" si="0"/>
        <v>0</v>
      </c>
      <c r="I30" s="46">
        <f t="shared" si="4"/>
        <v>0</v>
      </c>
      <c r="J30" s="64">
        <f t="shared" si="7"/>
        <v>0</v>
      </c>
      <c r="K30" s="23">
        <f t="shared" si="7"/>
        <v>0</v>
      </c>
      <c r="L30" s="23">
        <f t="shared" si="7"/>
        <v>0</v>
      </c>
      <c r="M30" s="23">
        <f t="shared" si="7"/>
        <v>0</v>
      </c>
      <c r="N30" s="23">
        <f t="shared" si="7"/>
        <v>0</v>
      </c>
      <c r="O30" s="59">
        <f t="shared" si="5"/>
        <v>0</v>
      </c>
      <c r="P30" s="59">
        <f t="shared" si="2"/>
        <v>0</v>
      </c>
      <c r="Q30" s="59">
        <f t="shared" si="3"/>
        <v>0</v>
      </c>
      <c r="R30" s="2"/>
      <c r="S30" s="10">
        <v>8.75</v>
      </c>
      <c r="T30" s="10">
        <v>12</v>
      </c>
      <c r="U30" s="10">
        <v>8.75</v>
      </c>
    </row>
    <row r="31" spans="1:21">
      <c r="A31" s="6">
        <v>24</v>
      </c>
      <c r="B31" s="11"/>
      <c r="C31" s="11"/>
      <c r="D31" s="11"/>
      <c r="E31" s="11"/>
      <c r="F31" s="11"/>
      <c r="G31" s="46">
        <f t="shared" si="6"/>
        <v>0</v>
      </c>
      <c r="H31" s="47">
        <f t="shared" si="0"/>
        <v>0</v>
      </c>
      <c r="I31" s="46">
        <f t="shared" si="4"/>
        <v>0</v>
      </c>
      <c r="J31" s="64">
        <f t="shared" si="7"/>
        <v>0</v>
      </c>
      <c r="K31" s="23">
        <f t="shared" si="7"/>
        <v>0</v>
      </c>
      <c r="L31" s="23">
        <f t="shared" si="7"/>
        <v>0</v>
      </c>
      <c r="M31" s="23">
        <f t="shared" si="7"/>
        <v>0</v>
      </c>
      <c r="N31" s="23">
        <f t="shared" si="7"/>
        <v>0</v>
      </c>
      <c r="O31" s="59">
        <f>SUM(J31)</f>
        <v>0</v>
      </c>
      <c r="P31" s="59">
        <f t="shared" si="2"/>
        <v>0</v>
      </c>
      <c r="Q31" s="59">
        <f t="shared" si="3"/>
        <v>0</v>
      </c>
      <c r="R31" s="2"/>
      <c r="S31" s="10">
        <v>9.1</v>
      </c>
      <c r="T31" s="10">
        <v>13</v>
      </c>
      <c r="U31" s="10">
        <v>9.1</v>
      </c>
    </row>
    <row r="32" spans="1:21">
      <c r="A32" s="6">
        <v>25</v>
      </c>
      <c r="B32" s="11"/>
      <c r="C32" s="11"/>
      <c r="D32" s="11"/>
      <c r="E32" s="11"/>
      <c r="F32" s="11"/>
      <c r="G32" s="46">
        <f t="shared" si="6"/>
        <v>0</v>
      </c>
      <c r="H32" s="46">
        <f t="shared" ref="H32" si="8">SUM(C32:F32)</f>
        <v>0</v>
      </c>
      <c r="I32" s="46">
        <f t="shared" si="4"/>
        <v>0</v>
      </c>
      <c r="J32" s="64">
        <f t="shared" si="7"/>
        <v>0</v>
      </c>
      <c r="K32" s="23">
        <f t="shared" si="7"/>
        <v>0</v>
      </c>
      <c r="L32" s="23">
        <f t="shared" si="7"/>
        <v>0</v>
      </c>
      <c r="M32" s="23">
        <f t="shared" si="7"/>
        <v>0</v>
      </c>
      <c r="N32" s="23">
        <f t="shared" si="7"/>
        <v>0</v>
      </c>
      <c r="O32" s="59">
        <f t="shared" si="5"/>
        <v>0</v>
      </c>
      <c r="P32" s="59">
        <f t="shared" si="2"/>
        <v>0</v>
      </c>
      <c r="Q32" s="59">
        <f t="shared" si="3"/>
        <v>0</v>
      </c>
      <c r="R32" s="2"/>
      <c r="S32" s="10">
        <v>9.6</v>
      </c>
      <c r="T32" s="10">
        <v>14</v>
      </c>
      <c r="U32" s="10">
        <v>9.6</v>
      </c>
    </row>
    <row r="33" spans="1:21" ht="15.75">
      <c r="A33" s="14" t="s">
        <v>14</v>
      </c>
      <c r="B33" s="16"/>
      <c r="C33" s="16">
        <f>SUM(C7:C32)</f>
        <v>5</v>
      </c>
      <c r="D33" s="16">
        <f>SUM(D7:D32)</f>
        <v>3</v>
      </c>
      <c r="E33" s="16">
        <f>SUM(E7:E32)</f>
        <v>3</v>
      </c>
      <c r="F33" s="16">
        <f t="shared" ref="F33" si="9">SUM(F8:F32)</f>
        <v>0</v>
      </c>
      <c r="G33" s="16">
        <f>SUM(G7:G32)</f>
        <v>145</v>
      </c>
      <c r="H33" s="16">
        <f>SUM(H7:H32)</f>
        <v>11</v>
      </c>
      <c r="I33" s="35">
        <f>H33+G33</f>
        <v>156</v>
      </c>
      <c r="J33" s="65">
        <f t="shared" ref="J33:Q33" si="10">SUM(J7:J32)</f>
        <v>51.300000000000004</v>
      </c>
      <c r="K33" s="24">
        <f t="shared" si="10"/>
        <v>1.1300000000000001</v>
      </c>
      <c r="L33" s="24">
        <f t="shared" si="10"/>
        <v>0.78</v>
      </c>
      <c r="M33" s="24">
        <f t="shared" si="10"/>
        <v>0.28000000000000003</v>
      </c>
      <c r="N33" s="59">
        <f t="shared" si="10"/>
        <v>0</v>
      </c>
      <c r="O33" s="24">
        <f t="shared" si="10"/>
        <v>51.300000000000004</v>
      </c>
      <c r="P33" s="24">
        <f t="shared" si="10"/>
        <v>2.19</v>
      </c>
      <c r="Q33" s="24">
        <f t="shared" si="10"/>
        <v>53.49</v>
      </c>
      <c r="R33" s="15"/>
      <c r="S33" s="15"/>
      <c r="T33" s="15"/>
      <c r="U33" s="15"/>
    </row>
    <row r="34" spans="1:21" ht="15.75">
      <c r="A34" s="12"/>
      <c r="B34" s="13"/>
      <c r="C34" s="13"/>
      <c r="D34" s="13"/>
      <c r="E34" s="13"/>
      <c r="F34" s="13"/>
      <c r="G34" s="13"/>
      <c r="H34" s="13"/>
      <c r="I34" s="13"/>
      <c r="J34" s="66"/>
      <c r="K34" s="25"/>
      <c r="L34" s="25"/>
      <c r="M34" s="25"/>
      <c r="N34" s="71"/>
      <c r="O34" s="25"/>
      <c r="P34" s="25"/>
      <c r="Q34" s="25"/>
      <c r="R34" s="2"/>
      <c r="S34" s="2"/>
      <c r="T34" s="2"/>
      <c r="U34" s="2"/>
    </row>
    <row r="35" spans="1:21" ht="15.75">
      <c r="A35" s="2"/>
      <c r="B35" s="2"/>
      <c r="C35" s="2"/>
      <c r="D35" s="2"/>
      <c r="E35" s="2"/>
      <c r="G35" s="26" t="s">
        <v>19</v>
      </c>
      <c r="H35" s="2"/>
      <c r="I35" s="2"/>
      <c r="J35" s="60"/>
      <c r="K35" s="2"/>
      <c r="L35" s="26"/>
      <c r="M35" s="25"/>
      <c r="N35" s="72"/>
      <c r="O35" s="25"/>
      <c r="P35" s="25"/>
      <c r="Q35" s="25"/>
      <c r="R35" s="12"/>
      <c r="S35" s="12"/>
      <c r="T35" s="2"/>
      <c r="U35" s="2"/>
    </row>
    <row r="36" spans="1:21" ht="15.75">
      <c r="A36" s="26"/>
      <c r="B36" s="2"/>
      <c r="C36" s="2"/>
      <c r="D36" s="2"/>
      <c r="E36" s="2"/>
      <c r="F36" s="2"/>
      <c r="G36" s="57"/>
      <c r="H36" s="2"/>
      <c r="I36" s="2"/>
      <c r="J36" s="60"/>
      <c r="K36" s="2"/>
      <c r="L36" s="48" t="s">
        <v>20</v>
      </c>
      <c r="M36" s="53"/>
      <c r="N36" s="59"/>
      <c r="O36" s="41"/>
      <c r="P36" s="37" t="s">
        <v>14</v>
      </c>
      <c r="Q36" s="43"/>
      <c r="R36" s="2"/>
      <c r="S36" s="2"/>
      <c r="T36" s="2"/>
      <c r="U36" s="2"/>
    </row>
    <row r="37" spans="1:21" ht="15.75">
      <c r="A37" s="2"/>
      <c r="B37" s="2"/>
      <c r="C37" s="2"/>
      <c r="D37" s="2"/>
      <c r="E37" s="2"/>
      <c r="G37" s="27" t="s">
        <v>21</v>
      </c>
      <c r="H37" s="44"/>
      <c r="I37" s="44"/>
      <c r="J37" s="67"/>
      <c r="K37" s="42" t="s">
        <v>22</v>
      </c>
      <c r="L37" s="49">
        <f>G33</f>
        <v>145</v>
      </c>
      <c r="M37" s="51"/>
      <c r="N37" s="59"/>
      <c r="O37" s="39"/>
      <c r="P37" s="38">
        <f>I33</f>
        <v>156</v>
      </c>
      <c r="Q37" s="45"/>
      <c r="R37" s="2"/>
      <c r="S37" s="2"/>
      <c r="T37" s="2"/>
      <c r="U37" s="2"/>
    </row>
    <row r="38" spans="1:21" ht="15.75">
      <c r="A38" s="2"/>
      <c r="B38" s="2"/>
      <c r="C38" s="2"/>
      <c r="D38" s="2"/>
      <c r="E38" s="2"/>
      <c r="G38" s="27" t="s">
        <v>6</v>
      </c>
      <c r="H38" s="44"/>
      <c r="I38" s="44"/>
      <c r="J38" s="67"/>
      <c r="K38" s="42" t="s">
        <v>8</v>
      </c>
      <c r="L38" s="50">
        <f>O33</f>
        <v>51.300000000000004</v>
      </c>
      <c r="M38" s="52"/>
      <c r="N38" s="59"/>
      <c r="O38" s="39"/>
      <c r="P38" s="40">
        <f>Q33</f>
        <v>53.49</v>
      </c>
      <c r="Q38" s="45"/>
      <c r="R38" s="2"/>
      <c r="S38" s="2"/>
      <c r="T38" s="2"/>
      <c r="U38" s="2"/>
    </row>
    <row r="39" spans="1:21" ht="15.75">
      <c r="A39" s="2"/>
      <c r="B39" s="2"/>
      <c r="C39" s="2"/>
      <c r="D39" s="2"/>
      <c r="E39" s="2"/>
      <c r="G39" s="27" t="s">
        <v>23</v>
      </c>
      <c r="H39" s="9"/>
      <c r="I39" s="9"/>
      <c r="J39" s="68"/>
      <c r="K39" s="54" t="s">
        <v>8</v>
      </c>
      <c r="L39" s="55">
        <f>(L38/L37)</f>
        <v>0.35379310344827591</v>
      </c>
      <c r="M39" s="56"/>
      <c r="N39" s="59"/>
      <c r="O39" s="39"/>
      <c r="P39" s="40">
        <f>(P38/P37)</f>
        <v>0.3428846153846154</v>
      </c>
      <c r="Q39" s="45"/>
      <c r="R39" s="2"/>
      <c r="S39" s="2"/>
      <c r="T39" s="2"/>
      <c r="U39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9"/>
  <sheetViews>
    <sheetView workbookViewId="0">
      <selection activeCell="C7" sqref="C7"/>
    </sheetView>
  </sheetViews>
  <sheetFormatPr baseColWidth="10" defaultRowHeight="12.75"/>
  <sheetData>
    <row r="1" spans="1:21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60"/>
      <c r="K1" s="17"/>
      <c r="L1" s="17"/>
      <c r="M1" s="18"/>
      <c r="N1" s="17"/>
      <c r="O1" s="17" t="s">
        <v>1</v>
      </c>
      <c r="P1" s="36">
        <f ca="1">NOW()</f>
        <v>41926.319496990742</v>
      </c>
      <c r="Q1" s="36"/>
      <c r="R1" s="2"/>
      <c r="S1" s="2"/>
      <c r="T1" s="2"/>
      <c r="U1" s="2"/>
    </row>
    <row r="2" spans="1:21">
      <c r="A2" s="2"/>
      <c r="B2" s="2"/>
      <c r="C2" s="2"/>
      <c r="D2" s="2"/>
      <c r="E2" s="2"/>
      <c r="F2" s="2"/>
      <c r="G2" s="2"/>
      <c r="H2" s="2"/>
      <c r="I2" s="2"/>
      <c r="J2" s="60"/>
      <c r="K2" s="18"/>
      <c r="L2" s="18"/>
      <c r="M2" s="18"/>
      <c r="N2" s="18"/>
      <c r="O2" s="18"/>
      <c r="P2" s="18"/>
      <c r="Q2" s="18"/>
      <c r="R2" s="2"/>
      <c r="S2" s="2"/>
      <c r="T2" s="2"/>
      <c r="U2" s="2"/>
    </row>
    <row r="3" spans="1:21">
      <c r="A3" s="5" t="s">
        <v>2</v>
      </c>
      <c r="B3" s="2"/>
      <c r="C3" s="3" t="s">
        <v>24</v>
      </c>
      <c r="D3" s="2"/>
      <c r="E3" s="2"/>
      <c r="F3" s="2"/>
      <c r="G3" s="2"/>
      <c r="H3" s="2"/>
      <c r="I3" s="2"/>
      <c r="J3" s="61" t="s">
        <v>3</v>
      </c>
      <c r="K3" s="70" t="s">
        <v>65</v>
      </c>
      <c r="L3" s="3"/>
      <c r="M3" s="77"/>
      <c r="N3" s="75"/>
      <c r="O3" s="18"/>
      <c r="P3" s="17" t="s">
        <v>4</v>
      </c>
      <c r="Q3" s="19" t="str">
        <f>S6</f>
        <v>Hohwald</v>
      </c>
      <c r="R3" s="2"/>
      <c r="S3" s="2"/>
      <c r="T3" s="2"/>
      <c r="U3" s="2"/>
    </row>
    <row r="4" spans="1:21">
      <c r="A4" s="5"/>
      <c r="B4" s="2"/>
      <c r="C4" s="2"/>
      <c r="D4" s="2"/>
      <c r="E4" s="2"/>
      <c r="F4" s="2"/>
      <c r="G4" s="2"/>
      <c r="H4" s="2"/>
      <c r="I4" s="2"/>
      <c r="J4" s="60"/>
      <c r="K4" s="18"/>
      <c r="L4" s="18"/>
      <c r="M4" s="18"/>
      <c r="N4" s="18"/>
      <c r="O4" s="18"/>
      <c r="P4" s="17"/>
      <c r="Q4" s="17"/>
      <c r="R4" s="2"/>
      <c r="S4" s="2"/>
      <c r="T4" s="2"/>
      <c r="U4" s="2"/>
    </row>
    <row r="5" spans="1:21" ht="15.75">
      <c r="A5" s="6"/>
      <c r="B5" s="6" t="s">
        <v>5</v>
      </c>
      <c r="C5" s="7"/>
      <c r="D5" s="8"/>
      <c r="E5" s="8"/>
      <c r="F5" s="8"/>
      <c r="G5" s="8"/>
      <c r="H5" s="8"/>
      <c r="I5" s="8"/>
      <c r="J5" s="62" t="s">
        <v>6</v>
      </c>
      <c r="K5" s="20"/>
      <c r="L5" s="20"/>
      <c r="M5" s="20"/>
      <c r="N5" s="21"/>
      <c r="O5" s="20"/>
      <c r="P5" s="21"/>
      <c r="Q5" s="22"/>
      <c r="R5" s="2"/>
      <c r="S5" s="78" t="s">
        <v>7</v>
      </c>
      <c r="T5" s="5"/>
      <c r="U5" s="2"/>
    </row>
    <row r="6" spans="1:21">
      <c r="A6" s="28" t="s">
        <v>9</v>
      </c>
      <c r="B6" s="28" t="s">
        <v>10</v>
      </c>
      <c r="C6" s="28" t="s">
        <v>25</v>
      </c>
      <c r="D6" s="28" t="s">
        <v>27</v>
      </c>
      <c r="E6" s="28" t="s">
        <v>26</v>
      </c>
      <c r="F6" s="28" t="s">
        <v>11</v>
      </c>
      <c r="G6" s="47" t="s">
        <v>12</v>
      </c>
      <c r="H6" s="47" t="s">
        <v>13</v>
      </c>
      <c r="I6" s="47" t="s">
        <v>14</v>
      </c>
      <c r="J6" s="63" t="s">
        <v>10</v>
      </c>
      <c r="K6" s="81" t="s">
        <v>25</v>
      </c>
      <c r="L6" s="82" t="s">
        <v>27</v>
      </c>
      <c r="M6" s="83" t="s">
        <v>26</v>
      </c>
      <c r="N6" s="29" t="s">
        <v>11</v>
      </c>
      <c r="O6" s="30" t="s">
        <v>15</v>
      </c>
      <c r="P6" s="30" t="s">
        <v>16</v>
      </c>
      <c r="Q6" s="30" t="s">
        <v>14</v>
      </c>
      <c r="R6" s="31"/>
      <c r="S6" s="79" t="s">
        <v>18</v>
      </c>
      <c r="T6" s="32" t="s">
        <v>17</v>
      </c>
      <c r="U6" s="33" t="s">
        <v>18</v>
      </c>
    </row>
    <row r="7" spans="1:21">
      <c r="A7" s="58">
        <v>0.01</v>
      </c>
      <c r="B7" s="28">
        <f>SUM(Nutzung!B7+Restbestand!B7)</f>
        <v>260</v>
      </c>
      <c r="C7" s="28">
        <f>SUM(Nutzung!C7+Restbestand!C7)</f>
        <v>41</v>
      </c>
      <c r="D7" s="28">
        <f>SUM(Nutzung!D7+Restbestand!D7)</f>
        <v>2</v>
      </c>
      <c r="E7" s="28">
        <f>SUM(Nutzung!E7+Restbestand!E7)</f>
        <v>23</v>
      </c>
      <c r="F7" s="28">
        <f>SUM(Nutzung!F7+Restbestand!F7)</f>
        <v>2</v>
      </c>
      <c r="G7" s="47">
        <f>SUM(B7)</f>
        <v>260</v>
      </c>
      <c r="H7" s="47">
        <f>SUM(C7:F7)</f>
        <v>68</v>
      </c>
      <c r="I7" s="47">
        <f>SUM(G7:H7)</f>
        <v>328</v>
      </c>
      <c r="J7" s="63">
        <f>B7*$S$7</f>
        <v>18.200000000000003</v>
      </c>
      <c r="K7" s="63">
        <f t="shared" ref="K7:N7" si="0">C7*$S$7</f>
        <v>2.87</v>
      </c>
      <c r="L7" s="63">
        <f t="shared" si="0"/>
        <v>0.14000000000000001</v>
      </c>
      <c r="M7" s="63">
        <f t="shared" si="0"/>
        <v>1.61</v>
      </c>
      <c r="N7" s="63">
        <f t="shared" si="0"/>
        <v>0.14000000000000001</v>
      </c>
      <c r="O7" s="59">
        <f>SUM(J7)</f>
        <v>18.200000000000003</v>
      </c>
      <c r="P7" s="59">
        <f>SUM(K7:N7)</f>
        <v>4.76</v>
      </c>
      <c r="Q7" s="59">
        <f>(O7+P7)</f>
        <v>22.96</v>
      </c>
      <c r="R7" s="31"/>
      <c r="S7" s="80">
        <v>7.0000000000000007E-2</v>
      </c>
      <c r="T7" s="80">
        <v>0.1</v>
      </c>
      <c r="U7" s="80">
        <v>7.0000000000000007E-2</v>
      </c>
    </row>
    <row r="8" spans="1:21">
      <c r="A8" s="6">
        <v>1</v>
      </c>
      <c r="B8" s="28">
        <f>SUM(Nutzung!B8+Restbestand!B8)</f>
        <v>102</v>
      </c>
      <c r="C8" s="28">
        <f>SUM(Nutzung!C8+Restbestand!C8)</f>
        <v>4</v>
      </c>
      <c r="D8" s="28">
        <f>SUM(Nutzung!D8+Restbestand!D8)</f>
        <v>4</v>
      </c>
      <c r="E8" s="28">
        <f>SUM(Nutzung!E8+Restbestand!E8)</f>
        <v>23</v>
      </c>
      <c r="F8" s="28">
        <f>SUM(Nutzung!F8+Restbestand!F8)</f>
        <v>0</v>
      </c>
      <c r="G8" s="46">
        <f>SUM(B8)</f>
        <v>102</v>
      </c>
      <c r="H8" s="47">
        <f t="shared" ref="H8:H31" si="1">SUM(C8:F8)</f>
        <v>31</v>
      </c>
      <c r="I8" s="46">
        <f>H8+G8</f>
        <v>133</v>
      </c>
      <c r="J8" s="64">
        <f>(B8*$S8)</f>
        <v>14.280000000000001</v>
      </c>
      <c r="K8" s="23">
        <f>(C8*$S8)</f>
        <v>0.56000000000000005</v>
      </c>
      <c r="L8" s="23">
        <f t="shared" ref="J8:N23" si="2">(D8*$S8)</f>
        <v>0.56000000000000005</v>
      </c>
      <c r="M8" s="23">
        <f t="shared" si="2"/>
        <v>3.22</v>
      </c>
      <c r="N8" s="23">
        <f t="shared" si="2"/>
        <v>0</v>
      </c>
      <c r="O8" s="59">
        <f>SUM(J8)</f>
        <v>14.280000000000001</v>
      </c>
      <c r="P8" s="59">
        <f t="shared" ref="P8:P32" si="3">SUM(K8:N8)</f>
        <v>4.34</v>
      </c>
      <c r="Q8" s="59">
        <f t="shared" ref="Q8:Q32" si="4">(O8+P8)</f>
        <v>18.62</v>
      </c>
      <c r="R8" s="2"/>
      <c r="S8" s="5">
        <v>0.14000000000000001</v>
      </c>
      <c r="T8" s="10">
        <v>0.2</v>
      </c>
      <c r="U8" s="5">
        <v>0.14000000000000001</v>
      </c>
    </row>
    <row r="9" spans="1:21">
      <c r="A9" s="6">
        <v>2</v>
      </c>
      <c r="B9" s="28">
        <f>SUM(Nutzung!B9+Restbestand!B9)</f>
        <v>104</v>
      </c>
      <c r="C9" s="28">
        <f>SUM(Nutzung!C9+Restbestand!C9)</f>
        <v>6</v>
      </c>
      <c r="D9" s="28">
        <f>SUM(Nutzung!D9+Restbestand!D9)</f>
        <v>1</v>
      </c>
      <c r="E9" s="28">
        <f>SUM(Nutzung!E9+Restbestand!E9)</f>
        <v>13</v>
      </c>
      <c r="F9" s="28">
        <f>SUM(Nutzung!F9+Restbestand!F9)</f>
        <v>0</v>
      </c>
      <c r="G9" s="46">
        <f>SUM(B9)</f>
        <v>104</v>
      </c>
      <c r="H9" s="47">
        <f t="shared" si="1"/>
        <v>20</v>
      </c>
      <c r="I9" s="46">
        <f t="shared" ref="I9:I32" si="5">H9+G9</f>
        <v>124</v>
      </c>
      <c r="J9" s="64">
        <f t="shared" si="2"/>
        <v>26</v>
      </c>
      <c r="K9" s="23">
        <f t="shared" si="2"/>
        <v>1.5</v>
      </c>
      <c r="L9" s="23">
        <f>(D9*$S9)</f>
        <v>0.25</v>
      </c>
      <c r="M9" s="23">
        <f t="shared" si="2"/>
        <v>3.25</v>
      </c>
      <c r="N9" s="23">
        <f t="shared" si="2"/>
        <v>0</v>
      </c>
      <c r="O9" s="59">
        <f t="shared" ref="O9:O32" si="6">SUM(J9)</f>
        <v>26</v>
      </c>
      <c r="P9" s="59">
        <f t="shared" si="3"/>
        <v>5</v>
      </c>
      <c r="Q9" s="59">
        <f t="shared" si="4"/>
        <v>31</v>
      </c>
      <c r="R9" s="2"/>
      <c r="S9" s="10">
        <v>0.25</v>
      </c>
      <c r="T9" s="10">
        <v>0.3</v>
      </c>
      <c r="U9" s="10">
        <v>0.25</v>
      </c>
    </row>
    <row r="10" spans="1:21">
      <c r="A10" s="6">
        <v>3</v>
      </c>
      <c r="B10" s="28">
        <f>SUM(Nutzung!B10+Restbestand!B10)</f>
        <v>94</v>
      </c>
      <c r="C10" s="28">
        <f>SUM(Nutzung!C10+Restbestand!C10)</f>
        <v>7</v>
      </c>
      <c r="D10" s="28">
        <f>SUM(Nutzung!D10+Restbestand!D10)</f>
        <v>3</v>
      </c>
      <c r="E10" s="28">
        <f>SUM(Nutzung!E10+Restbestand!E10)</f>
        <v>2</v>
      </c>
      <c r="F10" s="28">
        <f>SUM(Nutzung!F10+Restbestand!F10)</f>
        <v>0</v>
      </c>
      <c r="G10" s="46">
        <f t="shared" ref="G10:G32" si="7">SUM(B10)</f>
        <v>94</v>
      </c>
      <c r="H10" s="47">
        <f t="shared" si="1"/>
        <v>12</v>
      </c>
      <c r="I10" s="46">
        <f t="shared" si="5"/>
        <v>106</v>
      </c>
      <c r="J10" s="64">
        <f t="shared" si="2"/>
        <v>36.660000000000004</v>
      </c>
      <c r="K10" s="23">
        <f t="shared" si="2"/>
        <v>2.73</v>
      </c>
      <c r="L10" s="23">
        <f t="shared" si="2"/>
        <v>1.17</v>
      </c>
      <c r="M10" s="23">
        <f t="shared" si="2"/>
        <v>0.78</v>
      </c>
      <c r="N10" s="23">
        <f t="shared" si="2"/>
        <v>0</v>
      </c>
      <c r="O10" s="59">
        <f t="shared" si="6"/>
        <v>36.660000000000004</v>
      </c>
      <c r="P10" s="59">
        <f t="shared" si="3"/>
        <v>4.68</v>
      </c>
      <c r="Q10" s="59">
        <f t="shared" si="4"/>
        <v>41.34</v>
      </c>
      <c r="R10" s="2"/>
      <c r="S10" s="10">
        <v>0.39</v>
      </c>
      <c r="T10" s="10">
        <v>0.5</v>
      </c>
      <c r="U10" s="10">
        <v>0.39</v>
      </c>
    </row>
    <row r="11" spans="1:21">
      <c r="A11" s="6">
        <v>4</v>
      </c>
      <c r="B11" s="28">
        <f>SUM(Nutzung!B11+Restbestand!B11)</f>
        <v>109</v>
      </c>
      <c r="C11" s="28">
        <f>SUM(Nutzung!C11+Restbestand!C11)</f>
        <v>5</v>
      </c>
      <c r="D11" s="28">
        <f>SUM(Nutzung!D11+Restbestand!D11)</f>
        <v>1</v>
      </c>
      <c r="E11" s="28">
        <f>SUM(Nutzung!E11+Restbestand!E11)</f>
        <v>2</v>
      </c>
      <c r="F11" s="28">
        <f>SUM(Nutzung!F11+Restbestand!F11)</f>
        <v>0</v>
      </c>
      <c r="G11" s="46">
        <f t="shared" si="7"/>
        <v>109</v>
      </c>
      <c r="H11" s="47">
        <f t="shared" si="1"/>
        <v>8</v>
      </c>
      <c r="I11" s="46">
        <f t="shared" si="5"/>
        <v>117</v>
      </c>
      <c r="J11" s="64">
        <f t="shared" si="2"/>
        <v>63.22</v>
      </c>
      <c r="K11" s="23">
        <f t="shared" si="2"/>
        <v>2.9</v>
      </c>
      <c r="L11" s="69">
        <f t="shared" si="2"/>
        <v>0.57999999999999996</v>
      </c>
      <c r="M11" s="23">
        <f t="shared" si="2"/>
        <v>1.1599999999999999</v>
      </c>
      <c r="N11" s="23">
        <f t="shared" si="2"/>
        <v>0</v>
      </c>
      <c r="O11" s="59">
        <f t="shared" si="6"/>
        <v>63.22</v>
      </c>
      <c r="P11" s="59">
        <f t="shared" si="3"/>
        <v>4.6399999999999997</v>
      </c>
      <c r="Q11" s="59">
        <f t="shared" si="4"/>
        <v>67.86</v>
      </c>
      <c r="R11" s="2"/>
      <c r="S11" s="10">
        <v>0.57999999999999996</v>
      </c>
      <c r="T11" s="10">
        <v>0.75</v>
      </c>
      <c r="U11" s="10">
        <v>0.57999999999999996</v>
      </c>
    </row>
    <row r="12" spans="1:21">
      <c r="A12" s="6">
        <v>5</v>
      </c>
      <c r="B12" s="28">
        <f>SUM(Nutzung!B12+Restbestand!B12)</f>
        <v>73</v>
      </c>
      <c r="C12" s="28">
        <f>SUM(Nutzung!C12+Restbestand!C12)</f>
        <v>0</v>
      </c>
      <c r="D12" s="28">
        <f>SUM(Nutzung!D12+Restbestand!D12)</f>
        <v>1</v>
      </c>
      <c r="E12" s="28">
        <f>SUM(Nutzung!E12+Restbestand!E12)</f>
        <v>0</v>
      </c>
      <c r="F12" s="28">
        <f>SUM(Nutzung!F12+Restbestand!F12)</f>
        <v>0</v>
      </c>
      <c r="G12" s="46">
        <f t="shared" si="7"/>
        <v>73</v>
      </c>
      <c r="H12" s="47">
        <f t="shared" si="1"/>
        <v>1</v>
      </c>
      <c r="I12" s="46">
        <f t="shared" si="5"/>
        <v>74</v>
      </c>
      <c r="J12" s="64">
        <f t="shared" si="2"/>
        <v>57.67</v>
      </c>
      <c r="K12" s="23">
        <f t="shared" si="2"/>
        <v>0</v>
      </c>
      <c r="L12" s="23">
        <f t="shared" si="2"/>
        <v>0.79</v>
      </c>
      <c r="M12" s="23">
        <f t="shared" si="2"/>
        <v>0</v>
      </c>
      <c r="N12" s="23">
        <f t="shared" si="2"/>
        <v>0</v>
      </c>
      <c r="O12" s="59">
        <f t="shared" si="6"/>
        <v>57.67</v>
      </c>
      <c r="P12" s="59">
        <f t="shared" si="3"/>
        <v>0.79</v>
      </c>
      <c r="Q12" s="59">
        <f t="shared" si="4"/>
        <v>58.46</v>
      </c>
      <c r="R12" s="2"/>
      <c r="S12" s="10">
        <v>0.79</v>
      </c>
      <c r="T12" s="10">
        <v>1</v>
      </c>
      <c r="U12" s="10">
        <v>0.79</v>
      </c>
    </row>
    <row r="13" spans="1:21">
      <c r="A13" s="6">
        <v>6</v>
      </c>
      <c r="B13" s="28">
        <f>SUM(Nutzung!B13+Restbestand!B13)</f>
        <v>55</v>
      </c>
      <c r="C13" s="28">
        <f>SUM(Nutzung!C13+Restbestand!C13)</f>
        <v>1</v>
      </c>
      <c r="D13" s="28">
        <f>SUM(Nutzung!D13+Restbestand!D13)</f>
        <v>0</v>
      </c>
      <c r="E13" s="28">
        <f>SUM(Nutzung!E13+Restbestand!E13)</f>
        <v>0</v>
      </c>
      <c r="F13" s="28">
        <f>SUM(Nutzung!F13+Restbestand!F13)</f>
        <v>0</v>
      </c>
      <c r="G13" s="46">
        <f>SUM(B13)</f>
        <v>55</v>
      </c>
      <c r="H13" s="47">
        <f t="shared" si="1"/>
        <v>1</v>
      </c>
      <c r="I13" s="46">
        <f t="shared" si="5"/>
        <v>56</v>
      </c>
      <c r="J13" s="64">
        <f t="shared" si="2"/>
        <v>56.65</v>
      </c>
      <c r="K13" s="23">
        <f t="shared" si="2"/>
        <v>1.03</v>
      </c>
      <c r="L13" s="23">
        <f t="shared" si="2"/>
        <v>0</v>
      </c>
      <c r="M13" s="23">
        <f t="shared" si="2"/>
        <v>0</v>
      </c>
      <c r="N13" s="23">
        <f t="shared" si="2"/>
        <v>0</v>
      </c>
      <c r="O13" s="59">
        <f t="shared" si="6"/>
        <v>56.65</v>
      </c>
      <c r="P13" s="59">
        <f t="shared" si="3"/>
        <v>1.03</v>
      </c>
      <c r="Q13" s="59">
        <f t="shared" si="4"/>
        <v>57.68</v>
      </c>
      <c r="R13" s="2"/>
      <c r="S13" s="10">
        <v>1.03</v>
      </c>
      <c r="T13" s="10">
        <v>1.3</v>
      </c>
      <c r="U13" s="10">
        <v>1.03</v>
      </c>
    </row>
    <row r="14" spans="1:21">
      <c r="A14" s="6">
        <v>7</v>
      </c>
      <c r="B14" s="28">
        <f>SUM(Nutzung!B14+Restbestand!B14)</f>
        <v>20</v>
      </c>
      <c r="C14" s="28">
        <f>SUM(Nutzung!C14+Restbestand!C14)</f>
        <v>1</v>
      </c>
      <c r="D14" s="28">
        <f>SUM(Nutzung!D14+Restbestand!D14)</f>
        <v>0</v>
      </c>
      <c r="E14" s="28">
        <f>SUM(Nutzung!E14+Restbestand!E14)</f>
        <v>0</v>
      </c>
      <c r="F14" s="28">
        <f>SUM(Nutzung!F14+Restbestand!F14)</f>
        <v>1</v>
      </c>
      <c r="G14" s="46">
        <f t="shared" si="7"/>
        <v>20</v>
      </c>
      <c r="H14" s="47">
        <f t="shared" si="1"/>
        <v>2</v>
      </c>
      <c r="I14" s="46">
        <f t="shared" si="5"/>
        <v>22</v>
      </c>
      <c r="J14" s="64">
        <f t="shared" si="2"/>
        <v>26</v>
      </c>
      <c r="K14" s="23">
        <f t="shared" si="2"/>
        <v>1.3</v>
      </c>
      <c r="L14" s="23">
        <f t="shared" si="2"/>
        <v>0</v>
      </c>
      <c r="M14" s="23">
        <f t="shared" si="2"/>
        <v>0</v>
      </c>
      <c r="N14" s="23">
        <f t="shared" si="2"/>
        <v>1.3</v>
      </c>
      <c r="O14" s="59">
        <f t="shared" si="6"/>
        <v>26</v>
      </c>
      <c r="P14" s="59">
        <f t="shared" si="3"/>
        <v>2.6</v>
      </c>
      <c r="Q14" s="59">
        <f t="shared" si="4"/>
        <v>28.6</v>
      </c>
      <c r="R14" s="2"/>
      <c r="S14" s="10">
        <v>1.3</v>
      </c>
      <c r="T14" s="10">
        <v>1.65</v>
      </c>
      <c r="U14" s="10">
        <v>1.3</v>
      </c>
    </row>
    <row r="15" spans="1:21">
      <c r="A15" s="6">
        <v>8</v>
      </c>
      <c r="B15" s="28">
        <f>SUM(Nutzung!B15+Restbestand!B15)</f>
        <v>3</v>
      </c>
      <c r="C15" s="28">
        <f>SUM(Nutzung!C15+Restbestand!C15)</f>
        <v>1</v>
      </c>
      <c r="D15" s="28">
        <f>SUM(Nutzung!D15+Restbestand!D15)</f>
        <v>1</v>
      </c>
      <c r="E15" s="28">
        <f>SUM(Nutzung!E15+Restbestand!E15)</f>
        <v>0</v>
      </c>
      <c r="F15" s="28">
        <f>SUM(Nutzung!F15+Restbestand!F15)</f>
        <v>0</v>
      </c>
      <c r="G15" s="46">
        <f t="shared" si="7"/>
        <v>3</v>
      </c>
      <c r="H15" s="47">
        <f t="shared" si="1"/>
        <v>2</v>
      </c>
      <c r="I15" s="46">
        <f t="shared" si="5"/>
        <v>5</v>
      </c>
      <c r="J15" s="64">
        <f t="shared" si="2"/>
        <v>4.8000000000000007</v>
      </c>
      <c r="K15" s="23">
        <f t="shared" si="2"/>
        <v>1.6</v>
      </c>
      <c r="L15" s="23">
        <f t="shared" si="2"/>
        <v>1.6</v>
      </c>
      <c r="M15" s="23">
        <f t="shared" si="2"/>
        <v>0</v>
      </c>
      <c r="N15" s="23">
        <f t="shared" si="2"/>
        <v>0</v>
      </c>
      <c r="O15" s="59">
        <f t="shared" si="6"/>
        <v>4.8000000000000007</v>
      </c>
      <c r="P15" s="59">
        <f t="shared" si="3"/>
        <v>3.2</v>
      </c>
      <c r="Q15" s="59">
        <f t="shared" si="4"/>
        <v>8</v>
      </c>
      <c r="R15" s="2"/>
      <c r="S15" s="10">
        <v>1.6</v>
      </c>
      <c r="T15" s="10">
        <v>2.0499999999999998</v>
      </c>
      <c r="U15" s="10">
        <v>1.6</v>
      </c>
    </row>
    <row r="16" spans="1:21">
      <c r="A16" s="6">
        <v>9</v>
      </c>
      <c r="B16" s="28">
        <f>SUM(Nutzung!B16+Restbestand!B16)</f>
        <v>0</v>
      </c>
      <c r="C16" s="28">
        <f>SUM(Nutzung!C16+Restbestand!C16)</f>
        <v>0</v>
      </c>
      <c r="D16" s="28">
        <f>SUM(Nutzung!D16+Restbestand!D16)</f>
        <v>1</v>
      </c>
      <c r="E16" s="28">
        <f>SUM(Nutzung!E16+Restbestand!E16)</f>
        <v>0</v>
      </c>
      <c r="F16" s="28">
        <f>SUM(Nutzung!F16+Restbestand!F16)</f>
        <v>0</v>
      </c>
      <c r="G16" s="46">
        <f t="shared" si="7"/>
        <v>0</v>
      </c>
      <c r="H16" s="47">
        <f t="shared" si="1"/>
        <v>1</v>
      </c>
      <c r="I16" s="46">
        <f t="shared" si="5"/>
        <v>1</v>
      </c>
      <c r="J16" s="64">
        <f t="shared" si="2"/>
        <v>0</v>
      </c>
      <c r="K16" s="23">
        <f t="shared" si="2"/>
        <v>0</v>
      </c>
      <c r="L16" s="23">
        <f t="shared" si="2"/>
        <v>1.9</v>
      </c>
      <c r="M16" s="23">
        <f t="shared" si="2"/>
        <v>0</v>
      </c>
      <c r="N16" s="23">
        <f t="shared" si="2"/>
        <v>0</v>
      </c>
      <c r="O16" s="59">
        <f t="shared" si="6"/>
        <v>0</v>
      </c>
      <c r="P16" s="59">
        <f t="shared" si="3"/>
        <v>1.9</v>
      </c>
      <c r="Q16" s="59">
        <f t="shared" si="4"/>
        <v>1.9</v>
      </c>
      <c r="R16" s="2"/>
      <c r="S16" s="10">
        <v>1.9</v>
      </c>
      <c r="T16" s="10">
        <v>2.5499999999999998</v>
      </c>
      <c r="U16" s="10">
        <v>1.9</v>
      </c>
    </row>
    <row r="17" spans="1:21">
      <c r="A17" s="6">
        <v>10</v>
      </c>
      <c r="B17" s="28">
        <f>SUM(Nutzung!B17+Restbestand!B17)</f>
        <v>0</v>
      </c>
      <c r="C17" s="28">
        <f>SUM(Nutzung!C17+Restbestand!C17)</f>
        <v>0</v>
      </c>
      <c r="D17" s="28">
        <f>SUM(Nutzung!D17+Restbestand!D17)</f>
        <v>0</v>
      </c>
      <c r="E17" s="28">
        <f>SUM(Nutzung!E17+Restbestand!E17)</f>
        <v>0</v>
      </c>
      <c r="F17" s="28">
        <f>SUM(Nutzung!F17+Restbestand!F17)</f>
        <v>0</v>
      </c>
      <c r="G17" s="46">
        <f t="shared" si="7"/>
        <v>0</v>
      </c>
      <c r="H17" s="47">
        <f t="shared" si="1"/>
        <v>0</v>
      </c>
      <c r="I17" s="46">
        <f t="shared" si="5"/>
        <v>0</v>
      </c>
      <c r="J17" s="64">
        <f t="shared" si="2"/>
        <v>0</v>
      </c>
      <c r="K17" s="23">
        <f t="shared" si="2"/>
        <v>0</v>
      </c>
      <c r="L17" s="23">
        <f t="shared" si="2"/>
        <v>0</v>
      </c>
      <c r="M17" s="23">
        <f t="shared" si="2"/>
        <v>0</v>
      </c>
      <c r="N17" s="23">
        <f t="shared" si="2"/>
        <v>0</v>
      </c>
      <c r="O17" s="59">
        <f t="shared" si="6"/>
        <v>0</v>
      </c>
      <c r="P17" s="59">
        <f t="shared" si="3"/>
        <v>0</v>
      </c>
      <c r="Q17" s="59">
        <f t="shared" si="4"/>
        <v>0</v>
      </c>
      <c r="R17" s="2"/>
      <c r="S17" s="10">
        <v>2.25</v>
      </c>
      <c r="T17" s="10">
        <v>3.05</v>
      </c>
      <c r="U17" s="10">
        <v>2.25</v>
      </c>
    </row>
    <row r="18" spans="1:21">
      <c r="A18" s="6">
        <v>11</v>
      </c>
      <c r="B18" s="28">
        <f>SUM(Nutzung!B18+Restbestand!B18)</f>
        <v>0</v>
      </c>
      <c r="C18" s="28">
        <f>SUM(Nutzung!C18+Restbestand!C18)</f>
        <v>0</v>
      </c>
      <c r="D18" s="28">
        <f>SUM(Nutzung!D18+Restbestand!D18)</f>
        <v>2</v>
      </c>
      <c r="E18" s="28">
        <f>SUM(Nutzung!E18+Restbestand!E18)</f>
        <v>0</v>
      </c>
      <c r="F18" s="28">
        <f>SUM(Nutzung!F18+Restbestand!F18)</f>
        <v>0</v>
      </c>
      <c r="G18" s="46">
        <f t="shared" si="7"/>
        <v>0</v>
      </c>
      <c r="H18" s="47">
        <f t="shared" si="1"/>
        <v>2</v>
      </c>
      <c r="I18" s="46">
        <f t="shared" si="5"/>
        <v>2</v>
      </c>
      <c r="J18" s="64">
        <f t="shared" si="2"/>
        <v>0</v>
      </c>
      <c r="K18" s="23">
        <f t="shared" si="2"/>
        <v>0</v>
      </c>
      <c r="L18" s="23">
        <f t="shared" si="2"/>
        <v>5.2</v>
      </c>
      <c r="M18" s="23">
        <f t="shared" si="2"/>
        <v>0</v>
      </c>
      <c r="N18" s="23">
        <f t="shared" si="2"/>
        <v>0</v>
      </c>
      <c r="O18" s="59">
        <f t="shared" si="6"/>
        <v>0</v>
      </c>
      <c r="P18" s="59">
        <f t="shared" si="3"/>
        <v>5.2</v>
      </c>
      <c r="Q18" s="59">
        <f>(O18+P18)</f>
        <v>5.2</v>
      </c>
      <c r="R18" s="2"/>
      <c r="S18" s="10">
        <v>2.6</v>
      </c>
      <c r="T18" s="10">
        <v>3.6</v>
      </c>
      <c r="U18" s="10">
        <v>2.6</v>
      </c>
    </row>
    <row r="19" spans="1:21">
      <c r="A19" s="6">
        <v>12</v>
      </c>
      <c r="B19" s="28">
        <f>SUM(Nutzung!B19+Restbestand!B19)</f>
        <v>0</v>
      </c>
      <c r="C19" s="28">
        <f>SUM(Nutzung!C19+Restbestand!C19)</f>
        <v>0</v>
      </c>
      <c r="D19" s="28">
        <f>SUM(Nutzung!D19+Restbestand!D19)</f>
        <v>1</v>
      </c>
      <c r="E19" s="28">
        <f>SUM(Nutzung!E19+Restbestand!E19)</f>
        <v>0</v>
      </c>
      <c r="F19" s="28">
        <f>SUM(Nutzung!F19+Restbestand!F19)</f>
        <v>0</v>
      </c>
      <c r="G19" s="46">
        <f t="shared" si="7"/>
        <v>0</v>
      </c>
      <c r="H19" s="47">
        <f t="shared" si="1"/>
        <v>1</v>
      </c>
      <c r="I19" s="46">
        <f t="shared" si="5"/>
        <v>1</v>
      </c>
      <c r="J19" s="64">
        <f t="shared" si="2"/>
        <v>0</v>
      </c>
      <c r="K19" s="23">
        <f t="shared" si="2"/>
        <v>0</v>
      </c>
      <c r="L19" s="23">
        <f t="shared" si="2"/>
        <v>3</v>
      </c>
      <c r="M19" s="23">
        <f t="shared" si="2"/>
        <v>0</v>
      </c>
      <c r="N19" s="23">
        <f t="shared" si="2"/>
        <v>0</v>
      </c>
      <c r="O19" s="59">
        <f t="shared" si="6"/>
        <v>0</v>
      </c>
      <c r="P19" s="59">
        <f t="shared" si="3"/>
        <v>3</v>
      </c>
      <c r="Q19" s="59">
        <f t="shared" si="4"/>
        <v>3</v>
      </c>
      <c r="R19" s="2"/>
      <c r="S19" s="10">
        <v>3</v>
      </c>
      <c r="T19" s="10">
        <v>4.1500000000000004</v>
      </c>
      <c r="U19" s="10">
        <v>3</v>
      </c>
    </row>
    <row r="20" spans="1:21">
      <c r="A20" s="6">
        <v>13</v>
      </c>
      <c r="B20" s="28">
        <f>SUM(Nutzung!B20+Restbestand!B20)</f>
        <v>1</v>
      </c>
      <c r="C20" s="28">
        <f>SUM(Nutzung!C20+Restbestand!C20)</f>
        <v>0</v>
      </c>
      <c r="D20" s="28">
        <f>SUM(Nutzung!D20+Restbestand!D20)</f>
        <v>0</v>
      </c>
      <c r="E20" s="28">
        <f>SUM(Nutzung!E20+Restbestand!E20)</f>
        <v>0</v>
      </c>
      <c r="F20" s="28">
        <f>SUM(Nutzung!F20+Restbestand!F20)</f>
        <v>0</v>
      </c>
      <c r="G20" s="46">
        <f t="shared" si="7"/>
        <v>1</v>
      </c>
      <c r="H20" s="47">
        <f t="shared" si="1"/>
        <v>0</v>
      </c>
      <c r="I20" s="46">
        <f t="shared" si="5"/>
        <v>1</v>
      </c>
      <c r="J20" s="64">
        <f t="shared" si="2"/>
        <v>3.45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2"/>
        <v>0</v>
      </c>
      <c r="O20" s="59">
        <f t="shared" si="6"/>
        <v>3.45</v>
      </c>
      <c r="P20" s="59">
        <f t="shared" si="3"/>
        <v>0</v>
      </c>
      <c r="Q20" s="59">
        <f t="shared" si="4"/>
        <v>3.45</v>
      </c>
      <c r="R20" s="2"/>
      <c r="S20" s="10">
        <v>3.45</v>
      </c>
      <c r="T20" s="10">
        <v>4.75</v>
      </c>
      <c r="U20" s="10">
        <v>3.45</v>
      </c>
    </row>
    <row r="21" spans="1:21">
      <c r="A21" s="6">
        <v>14</v>
      </c>
      <c r="B21" s="28">
        <f>SUM(Nutzung!B21+Restbestand!B21)</f>
        <v>0</v>
      </c>
      <c r="C21" s="28">
        <f>SUM(Nutzung!C21+Restbestand!C21)</f>
        <v>0</v>
      </c>
      <c r="D21" s="28">
        <f>SUM(Nutzung!D21+Restbestand!D21)</f>
        <v>0</v>
      </c>
      <c r="E21" s="28">
        <f>SUM(Nutzung!E21+Restbestand!E21)</f>
        <v>0</v>
      </c>
      <c r="F21" s="28">
        <f>SUM(Nutzung!F21+Restbestand!F21)</f>
        <v>0</v>
      </c>
      <c r="G21" s="46">
        <f t="shared" si="7"/>
        <v>0</v>
      </c>
      <c r="H21" s="47">
        <f t="shared" si="1"/>
        <v>0</v>
      </c>
      <c r="I21" s="46">
        <f t="shared" si="5"/>
        <v>0</v>
      </c>
      <c r="J21" s="64">
        <f t="shared" si="2"/>
        <v>0</v>
      </c>
      <c r="K21" s="23">
        <f t="shared" si="2"/>
        <v>0</v>
      </c>
      <c r="L21" s="23">
        <f t="shared" si="2"/>
        <v>0</v>
      </c>
      <c r="M21" s="23">
        <f t="shared" si="2"/>
        <v>0</v>
      </c>
      <c r="N21" s="23">
        <f t="shared" si="2"/>
        <v>0</v>
      </c>
      <c r="O21" s="59">
        <f t="shared" si="6"/>
        <v>0</v>
      </c>
      <c r="P21" s="59">
        <f t="shared" si="3"/>
        <v>0</v>
      </c>
      <c r="Q21" s="59">
        <f t="shared" si="4"/>
        <v>0</v>
      </c>
      <c r="R21" s="2"/>
      <c r="S21" s="10">
        <v>3.9</v>
      </c>
      <c r="T21" s="10">
        <v>5.35</v>
      </c>
      <c r="U21" s="10">
        <v>3.9</v>
      </c>
    </row>
    <row r="22" spans="1:21">
      <c r="A22" s="6">
        <v>15</v>
      </c>
      <c r="B22" s="28">
        <f>SUM(Nutzung!B22+Restbestand!B22)</f>
        <v>1</v>
      </c>
      <c r="C22" s="28">
        <f>SUM(Nutzung!C22+Restbestand!C22)</f>
        <v>0</v>
      </c>
      <c r="D22" s="28">
        <f>SUM(Nutzung!D22+Restbestand!D22)</f>
        <v>0</v>
      </c>
      <c r="E22" s="28">
        <f>SUM(Nutzung!E22+Restbestand!E22)</f>
        <v>0</v>
      </c>
      <c r="F22" s="28">
        <f>SUM(Nutzung!F22+Restbestand!F22)</f>
        <v>0</v>
      </c>
      <c r="G22" s="46">
        <f t="shared" si="7"/>
        <v>1</v>
      </c>
      <c r="H22" s="47">
        <f t="shared" si="1"/>
        <v>0</v>
      </c>
      <c r="I22" s="46">
        <f t="shared" si="5"/>
        <v>1</v>
      </c>
      <c r="J22" s="64">
        <f t="shared" si="2"/>
        <v>4.3499999999999996</v>
      </c>
      <c r="K22" s="23">
        <f t="shared" si="2"/>
        <v>0</v>
      </c>
      <c r="L22" s="23">
        <f t="shared" si="2"/>
        <v>0</v>
      </c>
      <c r="M22" s="23">
        <f t="shared" si="2"/>
        <v>0</v>
      </c>
      <c r="N22" s="23">
        <f t="shared" si="2"/>
        <v>0</v>
      </c>
      <c r="O22" s="59">
        <f t="shared" si="6"/>
        <v>4.3499999999999996</v>
      </c>
      <c r="P22" s="59">
        <f t="shared" si="3"/>
        <v>0</v>
      </c>
      <c r="Q22" s="59">
        <f t="shared" si="4"/>
        <v>4.3499999999999996</v>
      </c>
      <c r="R22" s="2"/>
      <c r="S22" s="10">
        <v>4.3499999999999996</v>
      </c>
      <c r="T22" s="10">
        <v>6</v>
      </c>
      <c r="U22" s="10">
        <v>4.3499999999999996</v>
      </c>
    </row>
    <row r="23" spans="1:21">
      <c r="A23" s="6">
        <v>16</v>
      </c>
      <c r="B23" s="28">
        <f>SUM(Nutzung!B23+Restbestand!B23)</f>
        <v>0</v>
      </c>
      <c r="C23" s="28">
        <f>SUM(Nutzung!C23+Restbestand!C23)</f>
        <v>0</v>
      </c>
      <c r="D23" s="28">
        <f>SUM(Nutzung!D23+Restbestand!D23)</f>
        <v>0</v>
      </c>
      <c r="E23" s="28">
        <f>SUM(Nutzung!E23+Restbestand!E23)</f>
        <v>0</v>
      </c>
      <c r="F23" s="28">
        <f>SUM(Nutzung!F23+Restbestand!F23)</f>
        <v>0</v>
      </c>
      <c r="G23" s="46">
        <f t="shared" si="7"/>
        <v>0</v>
      </c>
      <c r="H23" s="47">
        <f t="shared" si="1"/>
        <v>0</v>
      </c>
      <c r="I23" s="46">
        <f t="shared" si="5"/>
        <v>0</v>
      </c>
      <c r="J23" s="64">
        <f t="shared" si="2"/>
        <v>0</v>
      </c>
      <c r="K23" s="23">
        <f t="shared" si="2"/>
        <v>0</v>
      </c>
      <c r="L23" s="23">
        <f t="shared" si="2"/>
        <v>0</v>
      </c>
      <c r="M23" s="23">
        <f t="shared" si="2"/>
        <v>0</v>
      </c>
      <c r="N23" s="23">
        <f t="shared" si="2"/>
        <v>0</v>
      </c>
      <c r="O23" s="59">
        <f t="shared" si="6"/>
        <v>0</v>
      </c>
      <c r="P23" s="59">
        <f t="shared" si="3"/>
        <v>0</v>
      </c>
      <c r="Q23" s="59">
        <f t="shared" si="4"/>
        <v>0</v>
      </c>
      <c r="R23" s="2"/>
      <c r="S23" s="10">
        <v>4.8</v>
      </c>
      <c r="T23" s="10">
        <v>6.65</v>
      </c>
      <c r="U23" s="10">
        <v>4.8</v>
      </c>
    </row>
    <row r="24" spans="1:21">
      <c r="A24" s="6">
        <v>17</v>
      </c>
      <c r="B24" s="28">
        <f>SUM(Nutzung!B24+Restbestand!B24)</f>
        <v>0</v>
      </c>
      <c r="C24" s="28">
        <f>SUM(Nutzung!C24+Restbestand!C24)</f>
        <v>0</v>
      </c>
      <c r="D24" s="28">
        <f>SUM(Nutzung!D24+Restbestand!D24)</f>
        <v>0</v>
      </c>
      <c r="E24" s="28">
        <f>SUM(Nutzung!E24+Restbestand!E24)</f>
        <v>0</v>
      </c>
      <c r="F24" s="28">
        <f>SUM(Nutzung!F24+Restbestand!F24)</f>
        <v>0</v>
      </c>
      <c r="G24" s="46">
        <f t="shared" si="7"/>
        <v>0</v>
      </c>
      <c r="H24" s="47">
        <f t="shared" si="1"/>
        <v>0</v>
      </c>
      <c r="I24" s="46">
        <f t="shared" si="5"/>
        <v>0</v>
      </c>
      <c r="J24" s="64">
        <f t="shared" ref="J24:N32" si="8">(B24*$S24)</f>
        <v>0</v>
      </c>
      <c r="K24" s="23">
        <f t="shared" si="8"/>
        <v>0</v>
      </c>
      <c r="L24" s="23">
        <f t="shared" si="8"/>
        <v>0</v>
      </c>
      <c r="M24" s="23">
        <f t="shared" si="8"/>
        <v>0</v>
      </c>
      <c r="N24" s="23">
        <f t="shared" si="8"/>
        <v>0</v>
      </c>
      <c r="O24" s="59">
        <f t="shared" si="6"/>
        <v>0</v>
      </c>
      <c r="P24" s="59">
        <f t="shared" si="3"/>
        <v>0</v>
      </c>
      <c r="Q24" s="59">
        <f t="shared" si="4"/>
        <v>0</v>
      </c>
      <c r="R24" s="2"/>
      <c r="S24" s="10">
        <v>5.3</v>
      </c>
      <c r="T24" s="10">
        <v>7.35</v>
      </c>
      <c r="U24" s="10">
        <v>5.3</v>
      </c>
    </row>
    <row r="25" spans="1:21">
      <c r="A25" s="6">
        <v>18</v>
      </c>
      <c r="B25" s="28">
        <f>SUM(Nutzung!B25+Restbestand!B25)</f>
        <v>0</v>
      </c>
      <c r="C25" s="28">
        <f>SUM(Nutzung!C25+Restbestand!C25)</f>
        <v>0</v>
      </c>
      <c r="D25" s="28">
        <f>SUM(Nutzung!D25+Restbestand!D25)</f>
        <v>0</v>
      </c>
      <c r="E25" s="28">
        <f>SUM(Nutzung!E25+Restbestand!E25)</f>
        <v>0</v>
      </c>
      <c r="F25" s="28">
        <f>SUM(Nutzung!F25+Restbestand!F25)</f>
        <v>0</v>
      </c>
      <c r="G25" s="46">
        <f t="shared" si="7"/>
        <v>0</v>
      </c>
      <c r="H25" s="47">
        <f t="shared" si="1"/>
        <v>0</v>
      </c>
      <c r="I25" s="46">
        <f t="shared" si="5"/>
        <v>0</v>
      </c>
      <c r="J25" s="64">
        <f t="shared" si="8"/>
        <v>0</v>
      </c>
      <c r="K25" s="23">
        <f t="shared" si="8"/>
        <v>0</v>
      </c>
      <c r="L25" s="23">
        <f t="shared" si="8"/>
        <v>0</v>
      </c>
      <c r="M25" s="23">
        <f t="shared" si="8"/>
        <v>0</v>
      </c>
      <c r="N25" s="23">
        <f t="shared" si="8"/>
        <v>0</v>
      </c>
      <c r="O25" s="59">
        <f t="shared" si="6"/>
        <v>0</v>
      </c>
      <c r="P25" s="59">
        <f t="shared" si="3"/>
        <v>0</v>
      </c>
      <c r="Q25" s="59">
        <f t="shared" si="4"/>
        <v>0</v>
      </c>
      <c r="R25" s="2"/>
      <c r="S25" s="10">
        <v>5.8</v>
      </c>
      <c r="T25" s="10">
        <v>8.0500000000000007</v>
      </c>
      <c r="U25" s="10">
        <v>5.8</v>
      </c>
    </row>
    <row r="26" spans="1:21">
      <c r="A26" s="6">
        <v>19</v>
      </c>
      <c r="B26" s="28">
        <f>SUM(Nutzung!B26+Restbestand!B26)</f>
        <v>0</v>
      </c>
      <c r="C26" s="28">
        <f>SUM(Nutzung!C26+Restbestand!C26)</f>
        <v>0</v>
      </c>
      <c r="D26" s="28">
        <f>SUM(Nutzung!D26+Restbestand!D26)</f>
        <v>0</v>
      </c>
      <c r="E26" s="28">
        <f>SUM(Nutzung!E26+Restbestand!E26)</f>
        <v>0</v>
      </c>
      <c r="F26" s="28">
        <f>SUM(Nutzung!F26+Restbestand!F26)</f>
        <v>0</v>
      </c>
      <c r="G26" s="46">
        <f t="shared" si="7"/>
        <v>0</v>
      </c>
      <c r="H26" s="47">
        <f t="shared" si="1"/>
        <v>0</v>
      </c>
      <c r="I26" s="46">
        <f t="shared" si="5"/>
        <v>0</v>
      </c>
      <c r="J26" s="64">
        <f t="shared" si="8"/>
        <v>0</v>
      </c>
      <c r="K26" s="23">
        <f t="shared" si="8"/>
        <v>0</v>
      </c>
      <c r="L26" s="23">
        <f t="shared" si="8"/>
        <v>0</v>
      </c>
      <c r="M26" s="23">
        <f t="shared" si="8"/>
        <v>0</v>
      </c>
      <c r="N26" s="23">
        <f t="shared" si="8"/>
        <v>0</v>
      </c>
      <c r="O26" s="59">
        <f t="shared" si="6"/>
        <v>0</v>
      </c>
      <c r="P26" s="59">
        <f t="shared" si="3"/>
        <v>0</v>
      </c>
      <c r="Q26" s="59">
        <f t="shared" si="4"/>
        <v>0</v>
      </c>
      <c r="R26" s="2"/>
      <c r="S26" s="10">
        <v>6.4</v>
      </c>
      <c r="T26" s="10">
        <v>8.8000000000000007</v>
      </c>
      <c r="U26" s="10">
        <v>6.4</v>
      </c>
    </row>
    <row r="27" spans="1:21">
      <c r="A27" s="6">
        <v>20</v>
      </c>
      <c r="B27" s="28">
        <f>SUM(Nutzung!B27+Restbestand!B27)</f>
        <v>0</v>
      </c>
      <c r="C27" s="28">
        <f>SUM(Nutzung!C27+Restbestand!C27)</f>
        <v>0</v>
      </c>
      <c r="D27" s="28">
        <f>SUM(Nutzung!D27+Restbestand!D27)</f>
        <v>0</v>
      </c>
      <c r="E27" s="28">
        <f>SUM(Nutzung!E27+Restbestand!E27)</f>
        <v>0</v>
      </c>
      <c r="F27" s="28">
        <f>SUM(Nutzung!F27+Restbestand!F27)</f>
        <v>0</v>
      </c>
      <c r="G27" s="46">
        <f t="shared" si="7"/>
        <v>0</v>
      </c>
      <c r="H27" s="47">
        <f t="shared" si="1"/>
        <v>0</v>
      </c>
      <c r="I27" s="46">
        <f t="shared" si="5"/>
        <v>0</v>
      </c>
      <c r="J27" s="64">
        <f t="shared" si="8"/>
        <v>0</v>
      </c>
      <c r="K27" s="23">
        <f t="shared" si="8"/>
        <v>0</v>
      </c>
      <c r="L27" s="23">
        <f t="shared" si="8"/>
        <v>0</v>
      </c>
      <c r="M27" s="23">
        <f t="shared" si="8"/>
        <v>0</v>
      </c>
      <c r="N27" s="23">
        <f t="shared" si="8"/>
        <v>0</v>
      </c>
      <c r="O27" s="59">
        <f t="shared" si="6"/>
        <v>0</v>
      </c>
      <c r="P27" s="59">
        <f t="shared" si="3"/>
        <v>0</v>
      </c>
      <c r="Q27" s="59">
        <f t="shared" si="4"/>
        <v>0</v>
      </c>
      <c r="R27" s="2"/>
      <c r="S27" s="10">
        <v>7</v>
      </c>
      <c r="T27" s="10">
        <v>9.5500000000000007</v>
      </c>
      <c r="U27" s="10">
        <v>7</v>
      </c>
    </row>
    <row r="28" spans="1:21">
      <c r="A28" s="6">
        <v>21</v>
      </c>
      <c r="B28" s="28">
        <f>SUM(Nutzung!B28+Restbestand!B28)</f>
        <v>0</v>
      </c>
      <c r="C28" s="28">
        <f>SUM(Nutzung!C28+Restbestand!C28)</f>
        <v>0</v>
      </c>
      <c r="D28" s="28">
        <f>SUM(Nutzung!D28+Restbestand!D28)</f>
        <v>0</v>
      </c>
      <c r="E28" s="28">
        <f>SUM(Nutzung!E28+Restbestand!E28)</f>
        <v>0</v>
      </c>
      <c r="F28" s="28">
        <f>SUM(Nutzung!F28+Restbestand!F28)</f>
        <v>0</v>
      </c>
      <c r="G28" s="46">
        <f t="shared" si="7"/>
        <v>0</v>
      </c>
      <c r="H28" s="47">
        <f t="shared" si="1"/>
        <v>0</v>
      </c>
      <c r="I28" s="46">
        <f t="shared" si="5"/>
        <v>0</v>
      </c>
      <c r="J28" s="64">
        <f t="shared" si="8"/>
        <v>0</v>
      </c>
      <c r="K28" s="23">
        <f t="shared" si="8"/>
        <v>0</v>
      </c>
      <c r="L28" s="23">
        <f t="shared" si="8"/>
        <v>0</v>
      </c>
      <c r="M28" s="23">
        <f t="shared" si="8"/>
        <v>0</v>
      </c>
      <c r="N28" s="23">
        <f t="shared" si="8"/>
        <v>0</v>
      </c>
      <c r="O28" s="59">
        <f t="shared" si="6"/>
        <v>0</v>
      </c>
      <c r="P28" s="59">
        <f t="shared" si="3"/>
        <v>0</v>
      </c>
      <c r="Q28" s="59">
        <f t="shared" si="4"/>
        <v>0</v>
      </c>
      <c r="R28" s="2"/>
      <c r="S28" s="10">
        <v>7.6</v>
      </c>
      <c r="T28" s="10">
        <v>10.35</v>
      </c>
      <c r="U28" s="10">
        <v>7.6</v>
      </c>
    </row>
    <row r="29" spans="1:21">
      <c r="A29" s="6">
        <v>22</v>
      </c>
      <c r="B29" s="28">
        <f>SUM(Nutzung!B29+Restbestand!B29)</f>
        <v>0</v>
      </c>
      <c r="C29" s="28">
        <f>SUM(Nutzung!C29+Restbestand!C29)</f>
        <v>0</v>
      </c>
      <c r="D29" s="28">
        <f>SUM(Nutzung!D29+Restbestand!D29)</f>
        <v>0</v>
      </c>
      <c r="E29" s="28">
        <f>SUM(Nutzung!E29+Restbestand!E29)</f>
        <v>0</v>
      </c>
      <c r="F29" s="28">
        <f>SUM(Nutzung!F29+Restbestand!F29)</f>
        <v>0</v>
      </c>
      <c r="G29" s="46">
        <f t="shared" si="7"/>
        <v>0</v>
      </c>
      <c r="H29" s="47">
        <f t="shared" si="1"/>
        <v>0</v>
      </c>
      <c r="I29" s="46">
        <f t="shared" si="5"/>
        <v>0</v>
      </c>
      <c r="J29" s="64">
        <f t="shared" si="8"/>
        <v>0</v>
      </c>
      <c r="K29" s="23">
        <f t="shared" si="8"/>
        <v>0</v>
      </c>
      <c r="L29" s="23">
        <f t="shared" si="8"/>
        <v>0</v>
      </c>
      <c r="M29" s="23">
        <f t="shared" si="8"/>
        <v>0</v>
      </c>
      <c r="N29" s="23">
        <f t="shared" si="8"/>
        <v>0</v>
      </c>
      <c r="O29" s="59">
        <f t="shared" si="6"/>
        <v>0</v>
      </c>
      <c r="P29" s="59">
        <f>SUM(K29:N29)</f>
        <v>0</v>
      </c>
      <c r="Q29" s="59">
        <f t="shared" si="4"/>
        <v>0</v>
      </c>
      <c r="R29" s="2"/>
      <c r="S29" s="10">
        <v>8.1999999999999993</v>
      </c>
      <c r="T29" s="10">
        <v>11</v>
      </c>
      <c r="U29" s="10">
        <v>8.1999999999999993</v>
      </c>
    </row>
    <row r="30" spans="1:21">
      <c r="A30" s="6">
        <v>23</v>
      </c>
      <c r="B30" s="28">
        <f>SUM(Nutzung!B30+Restbestand!B30)</f>
        <v>0</v>
      </c>
      <c r="C30" s="28">
        <f>SUM(Nutzung!C30+Restbestand!C30)</f>
        <v>0</v>
      </c>
      <c r="D30" s="28">
        <f>SUM(Nutzung!D30+Restbestand!D30)</f>
        <v>0</v>
      </c>
      <c r="E30" s="28">
        <f>SUM(Nutzung!E30+Restbestand!E30)</f>
        <v>0</v>
      </c>
      <c r="F30" s="28">
        <f>SUM(Nutzung!F30+Restbestand!F30)</f>
        <v>0</v>
      </c>
      <c r="G30" s="46">
        <f t="shared" si="7"/>
        <v>0</v>
      </c>
      <c r="H30" s="47">
        <f t="shared" si="1"/>
        <v>0</v>
      </c>
      <c r="I30" s="46">
        <f t="shared" si="5"/>
        <v>0</v>
      </c>
      <c r="J30" s="64">
        <f t="shared" si="8"/>
        <v>0</v>
      </c>
      <c r="K30" s="23">
        <f t="shared" si="8"/>
        <v>0</v>
      </c>
      <c r="L30" s="23">
        <f t="shared" si="8"/>
        <v>0</v>
      </c>
      <c r="M30" s="23">
        <f t="shared" si="8"/>
        <v>0</v>
      </c>
      <c r="N30" s="23">
        <f t="shared" si="8"/>
        <v>0</v>
      </c>
      <c r="O30" s="59">
        <f t="shared" si="6"/>
        <v>0</v>
      </c>
      <c r="P30" s="59">
        <f t="shared" si="3"/>
        <v>0</v>
      </c>
      <c r="Q30" s="59">
        <f t="shared" si="4"/>
        <v>0</v>
      </c>
      <c r="R30" s="2"/>
      <c r="S30" s="10">
        <v>8.75</v>
      </c>
      <c r="T30" s="10">
        <v>12</v>
      </c>
      <c r="U30" s="10">
        <v>8.75</v>
      </c>
    </row>
    <row r="31" spans="1:21">
      <c r="A31" s="6">
        <v>24</v>
      </c>
      <c r="B31" s="28">
        <f>SUM(Nutzung!B31+Restbestand!B31)</f>
        <v>0</v>
      </c>
      <c r="C31" s="28">
        <f>SUM(Nutzung!C31+Restbestand!C31)</f>
        <v>0</v>
      </c>
      <c r="D31" s="28">
        <f>SUM(Nutzung!D31+Restbestand!D31)</f>
        <v>0</v>
      </c>
      <c r="E31" s="28">
        <f>SUM(Nutzung!E31+Restbestand!E31)</f>
        <v>0</v>
      </c>
      <c r="F31" s="28">
        <f>SUM(Nutzung!F31+Restbestand!F31)</f>
        <v>0</v>
      </c>
      <c r="G31" s="46">
        <f t="shared" si="7"/>
        <v>0</v>
      </c>
      <c r="H31" s="47">
        <f t="shared" si="1"/>
        <v>0</v>
      </c>
      <c r="I31" s="46">
        <f t="shared" si="5"/>
        <v>0</v>
      </c>
      <c r="J31" s="64">
        <f t="shared" si="8"/>
        <v>0</v>
      </c>
      <c r="K31" s="23">
        <f t="shared" si="8"/>
        <v>0</v>
      </c>
      <c r="L31" s="23">
        <f t="shared" si="8"/>
        <v>0</v>
      </c>
      <c r="M31" s="23">
        <f t="shared" si="8"/>
        <v>0</v>
      </c>
      <c r="N31" s="23">
        <f t="shared" si="8"/>
        <v>0</v>
      </c>
      <c r="O31" s="59">
        <f>SUM(J31)</f>
        <v>0</v>
      </c>
      <c r="P31" s="59">
        <f t="shared" si="3"/>
        <v>0</v>
      </c>
      <c r="Q31" s="59">
        <f t="shared" si="4"/>
        <v>0</v>
      </c>
      <c r="R31" s="2"/>
      <c r="S31" s="10">
        <v>9.1</v>
      </c>
      <c r="T31" s="10">
        <v>13</v>
      </c>
      <c r="U31" s="10">
        <v>9.1</v>
      </c>
    </row>
    <row r="32" spans="1:21">
      <c r="A32" s="6">
        <v>25</v>
      </c>
      <c r="B32" s="28">
        <f>SUM(Nutzung!B32+Restbestand!B32)</f>
        <v>0</v>
      </c>
      <c r="C32" s="28">
        <f>SUM(Nutzung!C32+Restbestand!C32)</f>
        <v>0</v>
      </c>
      <c r="D32" s="28">
        <f>SUM(Nutzung!D32+Restbestand!D32)</f>
        <v>0</v>
      </c>
      <c r="E32" s="28">
        <f>SUM(Nutzung!E32+Restbestand!E32)</f>
        <v>0</v>
      </c>
      <c r="F32" s="28">
        <f>SUM(Nutzung!F32+Restbestand!F32)</f>
        <v>0</v>
      </c>
      <c r="G32" s="46">
        <f t="shared" si="7"/>
        <v>0</v>
      </c>
      <c r="H32" s="46">
        <f t="shared" ref="H32" si="9">SUM(C32:F32)</f>
        <v>0</v>
      </c>
      <c r="I32" s="46">
        <f t="shared" si="5"/>
        <v>0</v>
      </c>
      <c r="J32" s="64">
        <f t="shared" si="8"/>
        <v>0</v>
      </c>
      <c r="K32" s="23">
        <f t="shared" si="8"/>
        <v>0</v>
      </c>
      <c r="L32" s="23">
        <f t="shared" si="8"/>
        <v>0</v>
      </c>
      <c r="M32" s="23">
        <f t="shared" si="8"/>
        <v>0</v>
      </c>
      <c r="N32" s="23">
        <f t="shared" si="8"/>
        <v>0</v>
      </c>
      <c r="O32" s="59">
        <f t="shared" si="6"/>
        <v>0</v>
      </c>
      <c r="P32" s="59">
        <f t="shared" si="3"/>
        <v>0</v>
      </c>
      <c r="Q32" s="59">
        <f t="shared" si="4"/>
        <v>0</v>
      </c>
      <c r="R32" s="2"/>
      <c r="S32" s="10">
        <v>9.6</v>
      </c>
      <c r="T32" s="10">
        <v>14</v>
      </c>
      <c r="U32" s="10">
        <v>9.6</v>
      </c>
    </row>
    <row r="33" spans="1:21" ht="15.75">
      <c r="A33" s="14" t="s">
        <v>14</v>
      </c>
      <c r="B33" s="16"/>
      <c r="C33" s="16">
        <f t="shared" ref="C33:H33" si="10">SUM(C7:C32)</f>
        <v>66</v>
      </c>
      <c r="D33" s="16">
        <f t="shared" si="10"/>
        <v>17</v>
      </c>
      <c r="E33" s="16">
        <f t="shared" si="10"/>
        <v>63</v>
      </c>
      <c r="F33" s="16">
        <f t="shared" si="10"/>
        <v>3</v>
      </c>
      <c r="G33" s="16">
        <f t="shared" si="10"/>
        <v>822</v>
      </c>
      <c r="H33" s="16">
        <f t="shared" si="10"/>
        <v>149</v>
      </c>
      <c r="I33" s="35">
        <f>H33+G33</f>
        <v>971</v>
      </c>
      <c r="J33" s="65">
        <f t="shared" ref="J33:Q33" si="11">SUM(J7:J32)</f>
        <v>311.28000000000003</v>
      </c>
      <c r="K33" s="24">
        <f t="shared" si="11"/>
        <v>14.49</v>
      </c>
      <c r="L33" s="24">
        <f t="shared" si="11"/>
        <v>15.190000000000001</v>
      </c>
      <c r="M33" s="24">
        <f t="shared" si="11"/>
        <v>10.02</v>
      </c>
      <c r="N33" s="59">
        <f t="shared" si="11"/>
        <v>1.44</v>
      </c>
      <c r="O33" s="24">
        <f t="shared" si="11"/>
        <v>311.28000000000003</v>
      </c>
      <c r="P33" s="24">
        <f t="shared" si="11"/>
        <v>41.140000000000008</v>
      </c>
      <c r="Q33" s="24">
        <f t="shared" si="11"/>
        <v>352.42</v>
      </c>
      <c r="R33" s="15"/>
      <c r="S33" s="15"/>
      <c r="T33" s="15"/>
      <c r="U33" s="15"/>
    </row>
    <row r="34" spans="1:21" ht="15.75">
      <c r="A34" s="12"/>
      <c r="B34" s="13"/>
      <c r="C34" s="13"/>
      <c r="D34" s="13"/>
      <c r="E34" s="13"/>
      <c r="F34" s="13"/>
      <c r="G34" s="13"/>
      <c r="H34" s="13"/>
      <c r="I34" s="13"/>
      <c r="J34" s="66"/>
      <c r="K34" s="25"/>
      <c r="L34" s="25"/>
      <c r="M34" s="25"/>
      <c r="N34" s="71"/>
      <c r="O34" s="25"/>
      <c r="P34" s="25"/>
      <c r="Q34" s="25"/>
      <c r="R34" s="2"/>
      <c r="S34" s="2"/>
      <c r="T34" s="2"/>
      <c r="U34" s="2"/>
    </row>
    <row r="35" spans="1:21" ht="15.75">
      <c r="A35" s="2"/>
      <c r="B35" s="2"/>
      <c r="C35" s="2"/>
      <c r="D35" s="2"/>
      <c r="E35" s="2"/>
      <c r="G35" s="26" t="s">
        <v>19</v>
      </c>
      <c r="H35" s="2"/>
      <c r="I35" s="2"/>
      <c r="J35" s="60"/>
      <c r="K35" s="2"/>
      <c r="L35" s="26"/>
      <c r="M35" s="25"/>
      <c r="N35" s="72"/>
      <c r="O35" s="25"/>
      <c r="P35" s="25"/>
      <c r="Q35" s="25"/>
      <c r="R35" s="12"/>
      <c r="S35" s="12"/>
      <c r="T35" s="2"/>
      <c r="U35" s="2"/>
    </row>
    <row r="36" spans="1:21" ht="15.75">
      <c r="A36" s="26"/>
      <c r="B36" s="2"/>
      <c r="C36" s="2"/>
      <c r="D36" s="2"/>
      <c r="E36" s="2"/>
      <c r="F36" s="2"/>
      <c r="G36" s="57"/>
      <c r="H36" s="2"/>
      <c r="I36" s="2"/>
      <c r="J36" s="60"/>
      <c r="K36" s="2"/>
      <c r="L36" s="48" t="s">
        <v>20</v>
      </c>
      <c r="M36" s="53"/>
      <c r="N36" s="59"/>
      <c r="O36" s="41"/>
      <c r="P36" s="37" t="s">
        <v>14</v>
      </c>
      <c r="Q36" s="43"/>
      <c r="R36" s="2"/>
      <c r="S36" s="2"/>
      <c r="T36" s="2"/>
      <c r="U36" s="2"/>
    </row>
    <row r="37" spans="1:21" ht="15.75">
      <c r="A37" s="2"/>
      <c r="B37" s="2"/>
      <c r="C37" s="2"/>
      <c r="D37" s="2"/>
      <c r="E37" s="2"/>
      <c r="G37" s="27" t="s">
        <v>21</v>
      </c>
      <c r="H37" s="44"/>
      <c r="I37" s="44"/>
      <c r="J37" s="67"/>
      <c r="K37" s="42" t="s">
        <v>22</v>
      </c>
      <c r="L37" s="49">
        <f>G33</f>
        <v>822</v>
      </c>
      <c r="M37" s="51"/>
      <c r="N37" s="59"/>
      <c r="O37" s="39"/>
      <c r="P37" s="38">
        <f>I33</f>
        <v>971</v>
      </c>
      <c r="Q37" s="45"/>
      <c r="R37" s="2"/>
      <c r="S37" s="2"/>
      <c r="T37" s="2"/>
      <c r="U37" s="2"/>
    </row>
    <row r="38" spans="1:21" ht="15.75">
      <c r="A38" s="2"/>
      <c r="B38" s="2"/>
      <c r="C38" s="2"/>
      <c r="D38" s="2"/>
      <c r="E38" s="2"/>
      <c r="G38" s="27" t="s">
        <v>6</v>
      </c>
      <c r="H38" s="44"/>
      <c r="I38" s="44"/>
      <c r="J38" s="67"/>
      <c r="K38" s="42" t="s">
        <v>8</v>
      </c>
      <c r="L38" s="50">
        <f>O33</f>
        <v>311.28000000000003</v>
      </c>
      <c r="M38" s="52"/>
      <c r="N38" s="59"/>
      <c r="O38" s="39"/>
      <c r="P38" s="40">
        <f>Q33</f>
        <v>352.42</v>
      </c>
      <c r="Q38" s="45"/>
      <c r="R38" s="2"/>
      <c r="S38" s="2"/>
      <c r="T38" s="2"/>
      <c r="U38" s="2"/>
    </row>
    <row r="39" spans="1:21" ht="15.75">
      <c r="A39" s="2"/>
      <c r="B39" s="2"/>
      <c r="C39" s="2"/>
      <c r="D39" s="2"/>
      <c r="E39" s="2"/>
      <c r="G39" s="27" t="s">
        <v>23</v>
      </c>
      <c r="H39" s="9"/>
      <c r="I39" s="9"/>
      <c r="J39" s="68"/>
      <c r="K39" s="54" t="s">
        <v>8</v>
      </c>
      <c r="L39" s="55">
        <f>(L38/L37)</f>
        <v>0.37868613138686136</v>
      </c>
      <c r="M39" s="56"/>
      <c r="N39" s="59"/>
      <c r="O39" s="39"/>
      <c r="P39" s="40">
        <f>(P38/P37)</f>
        <v>0.36294541709577754</v>
      </c>
      <c r="Q39" s="45"/>
      <c r="R39" s="2"/>
      <c r="S39" s="2"/>
      <c r="T39" s="2"/>
      <c r="U39" s="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3:S40"/>
  <sheetViews>
    <sheetView workbookViewId="0">
      <selection activeCell="F25" sqref="F25"/>
    </sheetView>
  </sheetViews>
  <sheetFormatPr baseColWidth="10" defaultRowHeight="12.75"/>
  <cols>
    <col min="3" max="3" width="22.5" customWidth="1"/>
    <col min="4" max="4" width="17.1640625" bestFit="1" customWidth="1"/>
    <col min="6" max="6" width="16.6640625" bestFit="1" customWidth="1"/>
    <col min="7" max="7" width="31.83203125" customWidth="1"/>
    <col min="8" max="8" width="22.83203125" customWidth="1"/>
    <col min="9" max="9" width="24" bestFit="1" customWidth="1"/>
    <col min="10" max="10" width="17.1640625" bestFit="1" customWidth="1"/>
    <col min="11" max="11" width="20.1640625" bestFit="1" customWidth="1"/>
    <col min="12" max="12" width="17.1640625" bestFit="1" customWidth="1"/>
    <col min="13" max="13" width="20.83203125" customWidth="1"/>
    <col min="14" max="14" width="20.1640625" bestFit="1" customWidth="1"/>
    <col min="15" max="15" width="17.1640625" bestFit="1" customWidth="1"/>
    <col min="17" max="17" width="28" bestFit="1" customWidth="1"/>
    <col min="18" max="18" width="27.33203125" bestFit="1" customWidth="1"/>
  </cols>
  <sheetData>
    <row r="3" spans="3:19" ht="18">
      <c r="C3" s="87" t="s">
        <v>62</v>
      </c>
      <c r="D3" s="85"/>
      <c r="E3" s="85"/>
      <c r="F3" s="85"/>
      <c r="I3" s="86" t="s">
        <v>37</v>
      </c>
      <c r="J3" s="85"/>
      <c r="K3" s="85"/>
      <c r="L3" s="85"/>
      <c r="M3" s="85"/>
      <c r="N3" s="85"/>
      <c r="O3" s="85"/>
      <c r="P3" s="85"/>
      <c r="Q3" s="85"/>
    </row>
    <row r="4" spans="3:19"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3:19"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3:19">
      <c r="C6" s="88" t="s">
        <v>33</v>
      </c>
      <c r="D6" s="89"/>
      <c r="E6" s="89"/>
      <c r="F6" s="89"/>
      <c r="G6" s="90"/>
      <c r="H6" s="118"/>
      <c r="I6" s="88" t="s">
        <v>34</v>
      </c>
      <c r="J6" s="89"/>
      <c r="K6" s="89"/>
      <c r="L6" s="90"/>
      <c r="M6" s="86"/>
      <c r="N6" s="88" t="s">
        <v>35</v>
      </c>
      <c r="O6" s="113"/>
      <c r="P6" s="113"/>
      <c r="Q6" s="114"/>
      <c r="R6" s="119" t="s">
        <v>58</v>
      </c>
    </row>
    <row r="7" spans="3:19">
      <c r="C7" s="91"/>
      <c r="D7" s="92"/>
      <c r="E7" s="92"/>
      <c r="F7" s="92"/>
      <c r="G7" s="93"/>
      <c r="H7" s="115"/>
      <c r="I7" s="91"/>
      <c r="J7" s="92"/>
      <c r="K7" s="92"/>
      <c r="L7" s="93"/>
      <c r="M7" s="85"/>
      <c r="N7" s="91"/>
      <c r="O7" s="92"/>
      <c r="P7" s="92"/>
      <c r="Q7" s="93"/>
      <c r="R7" s="116"/>
    </row>
    <row r="8" spans="3:19">
      <c r="C8" s="91" t="s">
        <v>28</v>
      </c>
      <c r="D8" s="94">
        <f>'Bestand vor Nutzung'!P37/1.14</f>
        <v>851.75438596491233</v>
      </c>
      <c r="E8" s="92"/>
      <c r="F8" s="92"/>
      <c r="G8" s="93"/>
      <c r="H8" s="115"/>
      <c r="I8" s="91" t="s">
        <v>28</v>
      </c>
      <c r="J8" s="94">
        <f>Restbestand!P37/1.14</f>
        <v>714.91228070175441</v>
      </c>
      <c r="K8" s="92"/>
      <c r="L8" s="93"/>
      <c r="M8" s="85"/>
      <c r="N8" s="122" t="s">
        <v>28</v>
      </c>
      <c r="O8" s="123"/>
      <c r="P8" s="124">
        <f>(D8-J8)</f>
        <v>136.84210526315792</v>
      </c>
      <c r="Q8" s="125"/>
      <c r="R8" s="126">
        <f>P8*100/D8</f>
        <v>16.065911431513904</v>
      </c>
    </row>
    <row r="9" spans="3:19">
      <c r="C9" s="91" t="s">
        <v>29</v>
      </c>
      <c r="D9" s="95">
        <f>'Bestand vor Nutzung'!G33/1.14</f>
        <v>721.0526315789474</v>
      </c>
      <c r="E9" s="92"/>
      <c r="F9" s="92"/>
      <c r="G9" s="93"/>
      <c r="H9" s="115"/>
      <c r="I9" s="91" t="s">
        <v>29</v>
      </c>
      <c r="J9" s="94">
        <f>Restbestand!L37/1.14</f>
        <v>593.85964912280701</v>
      </c>
      <c r="K9" s="92"/>
      <c r="L9" s="93"/>
      <c r="M9" s="85"/>
      <c r="N9" s="127" t="s">
        <v>29</v>
      </c>
      <c r="O9" s="128"/>
      <c r="P9" s="129">
        <f t="shared" ref="P9" si="0">(D9-J9)</f>
        <v>127.19298245614038</v>
      </c>
      <c r="Q9" s="130"/>
      <c r="R9" s="131">
        <f>P9*100/D9</f>
        <v>17.639902676399029</v>
      </c>
    </row>
    <row r="10" spans="3:19">
      <c r="C10" s="91" t="s">
        <v>30</v>
      </c>
      <c r="D10" s="94">
        <f>(D8-D9)/1.14</f>
        <v>114.65066174207452</v>
      </c>
      <c r="E10" s="92"/>
      <c r="F10" s="92"/>
      <c r="G10" s="93"/>
      <c r="H10" s="115"/>
      <c r="I10" s="91" t="s">
        <v>30</v>
      </c>
      <c r="J10" s="95">
        <f>(J8-J9)/1.14</f>
        <v>106.18651892890124</v>
      </c>
      <c r="K10" s="92"/>
      <c r="L10" s="93"/>
      <c r="M10" s="85"/>
      <c r="N10" s="122" t="s">
        <v>30</v>
      </c>
      <c r="O10" s="123"/>
      <c r="P10" s="124">
        <f>(D10-J10)</f>
        <v>8.4641428131732823</v>
      </c>
      <c r="Q10" s="125"/>
      <c r="R10" s="126">
        <f>P10*100/D10</f>
        <v>7.3825503355704658</v>
      </c>
    </row>
    <row r="11" spans="3:19">
      <c r="C11" s="91" t="s">
        <v>59</v>
      </c>
      <c r="D11" s="94">
        <f>'Bestand vor Nutzung'!P38/1.14</f>
        <v>309.14035087719304</v>
      </c>
      <c r="E11" s="92"/>
      <c r="F11" s="92"/>
      <c r="G11" s="93"/>
      <c r="H11" s="115"/>
      <c r="I11" s="91" t="s">
        <v>59</v>
      </c>
      <c r="J11" s="94">
        <f>Restbestand!P38/1.14</f>
        <v>262.21929824561408</v>
      </c>
      <c r="K11" s="92"/>
      <c r="L11" s="93"/>
      <c r="M11" s="85"/>
      <c r="N11" s="91" t="s">
        <v>59</v>
      </c>
      <c r="O11" s="92"/>
      <c r="P11" s="94">
        <f>(D11-J11)</f>
        <v>46.921052631578959</v>
      </c>
      <c r="Q11" s="93"/>
      <c r="R11" s="117"/>
    </row>
    <row r="12" spans="3:19">
      <c r="C12" s="91"/>
      <c r="D12" s="92"/>
      <c r="E12" s="92"/>
      <c r="F12" s="92"/>
      <c r="G12" s="93"/>
      <c r="H12" s="115"/>
      <c r="I12" s="91"/>
      <c r="J12" s="92"/>
      <c r="K12" s="92"/>
      <c r="L12" s="93"/>
      <c r="M12" s="85"/>
      <c r="N12" s="91"/>
      <c r="O12" s="92"/>
      <c r="P12" s="92"/>
      <c r="Q12" s="93"/>
      <c r="R12" s="116"/>
    </row>
    <row r="13" spans="3:19">
      <c r="C13" s="91"/>
      <c r="D13" s="92"/>
      <c r="E13" s="92"/>
      <c r="F13" s="92"/>
      <c r="G13" s="93"/>
      <c r="H13" s="115"/>
      <c r="I13" s="91"/>
      <c r="J13" s="92"/>
      <c r="K13" s="92"/>
      <c r="L13" s="93"/>
      <c r="M13" s="85"/>
      <c r="N13" s="91"/>
      <c r="O13" s="92"/>
      <c r="P13" s="92"/>
      <c r="Q13" s="93"/>
      <c r="R13" s="118" t="s">
        <v>61</v>
      </c>
    </row>
    <row r="14" spans="3:19">
      <c r="C14" s="96" t="s">
        <v>31</v>
      </c>
      <c r="D14" s="97" t="s">
        <v>32</v>
      </c>
      <c r="E14" s="98" t="s">
        <v>59</v>
      </c>
      <c r="F14" s="99" t="s">
        <v>28</v>
      </c>
      <c r="G14" s="93"/>
      <c r="H14" s="115"/>
      <c r="I14" s="96" t="s">
        <v>31</v>
      </c>
      <c r="J14" s="97" t="s">
        <v>32</v>
      </c>
      <c r="K14" s="98" t="s">
        <v>59</v>
      </c>
      <c r="L14" s="107" t="s">
        <v>28</v>
      </c>
      <c r="M14" s="85"/>
      <c r="N14" s="96" t="s">
        <v>31</v>
      </c>
      <c r="O14" s="97" t="s">
        <v>32</v>
      </c>
      <c r="P14" s="98" t="s">
        <v>60</v>
      </c>
      <c r="Q14" s="107" t="s">
        <v>28</v>
      </c>
      <c r="R14" s="121">
        <f>P11*100/D11</f>
        <v>15.177912717779922</v>
      </c>
      <c r="S14" s="85"/>
    </row>
    <row r="15" spans="3:19">
      <c r="C15" s="91" t="s">
        <v>10</v>
      </c>
      <c r="D15" s="100">
        <f>F15*100/$D$8</f>
        <v>84.654994850669397</v>
      </c>
      <c r="E15" s="95">
        <f>'Bestand vor Nutzung'!J33/1.14</f>
        <v>273.0526315789474</v>
      </c>
      <c r="F15" s="95">
        <f>'Bestand vor Nutzung'!G33/1.14</f>
        <v>721.0526315789474</v>
      </c>
      <c r="G15" s="93"/>
      <c r="H15" s="115"/>
      <c r="I15" s="91" t="s">
        <v>10</v>
      </c>
      <c r="J15" s="108">
        <f>L15*100/$J$8</f>
        <v>83.067484662576689</v>
      </c>
      <c r="K15" s="95">
        <f>E15-P15</f>
        <v>228.0526315789474</v>
      </c>
      <c r="L15" s="109">
        <f>F15-Q15</f>
        <v>593.85964912280701</v>
      </c>
      <c r="M15" s="85"/>
      <c r="N15" s="91" t="s">
        <v>10</v>
      </c>
      <c r="O15" s="108">
        <f>Q15*100/$P$8</f>
        <v>92.948717948717942</v>
      </c>
      <c r="P15" s="108">
        <f>Nutzung!J33/1.14</f>
        <v>45.000000000000007</v>
      </c>
      <c r="Q15" s="109">
        <f>Nutzung!G33/1.14</f>
        <v>127.19298245614036</v>
      </c>
    </row>
    <row r="16" spans="3:19">
      <c r="C16" s="91" t="s">
        <v>25</v>
      </c>
      <c r="D16" s="100">
        <f>F16*100/$D$8</f>
        <v>6.7971163748712664</v>
      </c>
      <c r="E16" s="95">
        <f>'Bestand vor Nutzung'!K33/1.14</f>
        <v>12.710526315789474</v>
      </c>
      <c r="F16" s="95">
        <f>'Bestand vor Nutzung'!C33/1.14</f>
        <v>57.894736842105267</v>
      </c>
      <c r="G16" s="93"/>
      <c r="H16" s="115"/>
      <c r="I16" s="91" t="s">
        <v>25</v>
      </c>
      <c r="J16" s="108">
        <f>L16*100/$J$8</f>
        <v>7.484662576687116</v>
      </c>
      <c r="K16" s="95">
        <f t="shared" ref="K16:L19" si="1">E16-P16</f>
        <v>11.719298245614036</v>
      </c>
      <c r="L16" s="109">
        <f t="shared" si="1"/>
        <v>53.508771929824562</v>
      </c>
      <c r="M16" s="85"/>
      <c r="N16" s="91" t="s">
        <v>25</v>
      </c>
      <c r="O16" s="108">
        <f>Q16*100/$P$8</f>
        <v>3.2051282051282048</v>
      </c>
      <c r="P16" s="108">
        <f>Nutzung!K33/1.14</f>
        <v>0.99122807017543879</v>
      </c>
      <c r="Q16" s="109">
        <f>Nutzung!C33/1.14</f>
        <v>4.3859649122807021</v>
      </c>
    </row>
    <row r="17" spans="3:17">
      <c r="C17" s="91" t="s">
        <v>26</v>
      </c>
      <c r="D17" s="100">
        <f>F17*100/$D$8</f>
        <v>6.4881565396498457</v>
      </c>
      <c r="E17" s="95">
        <f>'Bestand vor Nutzung'!M33/1.14</f>
        <v>8.7894736842105274</v>
      </c>
      <c r="F17" s="95">
        <f>'Bestand vor Nutzung'!E33/1.14</f>
        <v>55.26315789473685</v>
      </c>
      <c r="G17" s="93"/>
      <c r="H17" s="115"/>
      <c r="I17" s="91" t="s">
        <v>26</v>
      </c>
      <c r="J17" s="108">
        <f>L17*100/$J$8</f>
        <v>7.3619631901840492</v>
      </c>
      <c r="K17" s="95">
        <f t="shared" si="1"/>
        <v>8.5438596491228083</v>
      </c>
      <c r="L17" s="109">
        <f t="shared" si="1"/>
        <v>52.631578947368425</v>
      </c>
      <c r="M17" s="85"/>
      <c r="N17" s="91" t="s">
        <v>26</v>
      </c>
      <c r="O17" s="108">
        <f>Q17*100/$P$8</f>
        <v>1.9230769230769229</v>
      </c>
      <c r="P17" s="108">
        <f>Nutzung!M33/1.14</f>
        <v>0.24561403508771934</v>
      </c>
      <c r="Q17" s="109">
        <f>Nutzung!E33/1.14</f>
        <v>2.6315789473684212</v>
      </c>
    </row>
    <row r="18" spans="3:17">
      <c r="C18" s="91" t="s">
        <v>27</v>
      </c>
      <c r="D18" s="100">
        <f>F18*100/$D$8</f>
        <v>1.7507723995880535</v>
      </c>
      <c r="E18" s="95">
        <f>'Bestand vor Nutzung'!L33/1.14</f>
        <v>13.324561403508774</v>
      </c>
      <c r="F18" s="95">
        <f>'Bestand vor Nutzung'!D33/1.14</f>
        <v>14.912280701754387</v>
      </c>
      <c r="G18" s="93"/>
      <c r="H18" s="115"/>
      <c r="I18" s="91" t="s">
        <v>27</v>
      </c>
      <c r="J18" s="108">
        <f>L18*100/$J$8</f>
        <v>1.7177914110429449</v>
      </c>
      <c r="K18" s="95">
        <f t="shared" si="1"/>
        <v>12.640350877192985</v>
      </c>
      <c r="L18" s="109">
        <f t="shared" si="1"/>
        <v>12.280701754385966</v>
      </c>
      <c r="M18" s="85"/>
      <c r="N18" s="91" t="s">
        <v>27</v>
      </c>
      <c r="O18" s="108">
        <f>Q18*100/$P$8</f>
        <v>1.9230769230769229</v>
      </c>
      <c r="P18" s="108">
        <f>Nutzung!L33/1.14</f>
        <v>0.6842105263157896</v>
      </c>
      <c r="Q18" s="109">
        <f>Nutzung!D33/1.14</f>
        <v>2.6315789473684212</v>
      </c>
    </row>
    <row r="19" spans="3:17">
      <c r="C19" s="91" t="s">
        <v>36</v>
      </c>
      <c r="D19" s="100">
        <f>F19*100/$D$8</f>
        <v>0.30895983522142123</v>
      </c>
      <c r="E19" s="95">
        <f>'Bestand vor Nutzung'!F33/1.14</f>
        <v>2.6315789473684212</v>
      </c>
      <c r="F19" s="95">
        <f>'Bestand vor Nutzung'!F33/1.14</f>
        <v>2.6315789473684212</v>
      </c>
      <c r="G19" s="93"/>
      <c r="H19" s="115"/>
      <c r="I19" s="91" t="s">
        <v>36</v>
      </c>
      <c r="J19" s="108">
        <f>L19*100/$J$8</f>
        <v>0.36809815950920249</v>
      </c>
      <c r="K19" s="95">
        <f t="shared" si="1"/>
        <v>2.6315789473684212</v>
      </c>
      <c r="L19" s="109">
        <f t="shared" si="1"/>
        <v>2.6315789473684212</v>
      </c>
      <c r="M19" s="85"/>
      <c r="N19" s="91" t="s">
        <v>36</v>
      </c>
      <c r="O19" s="108">
        <f>Q19*100/$P$8</f>
        <v>0</v>
      </c>
      <c r="P19" s="108">
        <f>Nutzung!N33/1.14</f>
        <v>0</v>
      </c>
      <c r="Q19" s="109">
        <f>Nutzung!F33/1.14</f>
        <v>0</v>
      </c>
    </row>
    <row r="20" spans="3:17">
      <c r="C20" s="91"/>
      <c r="D20" s="100"/>
      <c r="E20" s="95"/>
      <c r="F20" s="95"/>
      <c r="G20" s="93"/>
      <c r="H20" s="115"/>
      <c r="I20" s="91"/>
      <c r="J20" s="92"/>
      <c r="K20" s="92"/>
      <c r="L20" s="93"/>
      <c r="M20" s="85"/>
      <c r="N20" s="91"/>
      <c r="O20" s="92"/>
      <c r="P20" s="111"/>
      <c r="Q20" s="101"/>
    </row>
    <row r="21" spans="3:17">
      <c r="C21" s="91"/>
      <c r="D21" s="100"/>
      <c r="E21" s="95"/>
      <c r="F21" s="95"/>
      <c r="G21" s="93"/>
      <c r="H21" s="115"/>
      <c r="I21" s="91"/>
      <c r="J21" s="92"/>
      <c r="K21" s="92"/>
      <c r="L21" s="93"/>
      <c r="M21" s="85"/>
      <c r="N21" s="110"/>
      <c r="O21" s="111"/>
      <c r="P21" s="111"/>
      <c r="Q21" s="101"/>
    </row>
    <row r="22" spans="3:17">
      <c r="C22" s="91"/>
      <c r="D22" s="100"/>
      <c r="E22" s="95"/>
      <c r="F22" s="95"/>
      <c r="G22" s="101"/>
      <c r="H22" s="116"/>
      <c r="I22" s="110"/>
      <c r="J22" s="111"/>
      <c r="K22" s="111"/>
      <c r="L22" s="101"/>
      <c r="N22" s="110"/>
      <c r="O22" s="111"/>
      <c r="P22" s="111"/>
      <c r="Q22" s="101"/>
    </row>
    <row r="23" spans="3:17">
      <c r="C23" s="91"/>
      <c r="D23" s="92"/>
      <c r="E23" s="92"/>
      <c r="F23" s="92"/>
      <c r="G23" s="101"/>
      <c r="H23" s="116"/>
      <c r="I23" s="110"/>
      <c r="J23" s="111"/>
      <c r="K23" s="111"/>
      <c r="L23" s="101"/>
      <c r="N23" s="110"/>
      <c r="O23" s="111"/>
      <c r="P23" s="111"/>
      <c r="Q23" s="101"/>
    </row>
    <row r="24" spans="3:17">
      <c r="C24" s="96" t="s">
        <v>9</v>
      </c>
      <c r="D24" s="97" t="s">
        <v>54</v>
      </c>
      <c r="E24" s="97" t="s">
        <v>55</v>
      </c>
      <c r="F24" s="97" t="s">
        <v>56</v>
      </c>
      <c r="G24" s="120" t="s">
        <v>57</v>
      </c>
      <c r="H24" s="118"/>
      <c r="I24" s="96" t="s">
        <v>9</v>
      </c>
      <c r="J24" s="97" t="s">
        <v>54</v>
      </c>
      <c r="K24" s="97" t="s">
        <v>21</v>
      </c>
      <c r="L24" s="101"/>
      <c r="N24" s="96" t="s">
        <v>9</v>
      </c>
      <c r="O24" s="97" t="s">
        <v>54</v>
      </c>
      <c r="P24" s="97" t="s">
        <v>21</v>
      </c>
      <c r="Q24" s="101"/>
    </row>
    <row r="25" spans="3:17">
      <c r="C25" s="91">
        <v>0.01</v>
      </c>
      <c r="D25" s="102" t="s">
        <v>38</v>
      </c>
      <c r="E25" s="92">
        <v>328</v>
      </c>
      <c r="F25" s="92">
        <v>314</v>
      </c>
      <c r="G25" s="93">
        <v>14</v>
      </c>
      <c r="H25" s="115"/>
      <c r="I25" s="91">
        <v>0.01</v>
      </c>
      <c r="J25" s="102" t="s">
        <v>38</v>
      </c>
      <c r="K25" s="92">
        <v>314</v>
      </c>
      <c r="L25" s="101"/>
      <c r="N25" s="91">
        <v>0.01</v>
      </c>
      <c r="O25" s="102" t="s">
        <v>38</v>
      </c>
      <c r="P25" s="92">
        <v>14</v>
      </c>
      <c r="Q25" s="101"/>
    </row>
    <row r="26" spans="3:17">
      <c r="C26" s="91">
        <v>1</v>
      </c>
      <c r="D26" s="102" t="s">
        <v>39</v>
      </c>
      <c r="E26" s="92">
        <v>133</v>
      </c>
      <c r="F26" s="92">
        <v>100</v>
      </c>
      <c r="G26" s="93">
        <v>33</v>
      </c>
      <c r="H26" s="115"/>
      <c r="I26" s="91">
        <v>1</v>
      </c>
      <c r="J26" s="102" t="s">
        <v>39</v>
      </c>
      <c r="K26" s="92">
        <v>100</v>
      </c>
      <c r="L26" s="101"/>
      <c r="N26" s="91">
        <v>1</v>
      </c>
      <c r="O26" s="102" t="s">
        <v>39</v>
      </c>
      <c r="P26" s="92">
        <v>33</v>
      </c>
      <c r="Q26" s="101"/>
    </row>
    <row r="27" spans="3:17">
      <c r="C27" s="91">
        <v>2</v>
      </c>
      <c r="D27" s="102" t="s">
        <v>40</v>
      </c>
      <c r="E27" s="92">
        <v>124</v>
      </c>
      <c r="F27" s="92">
        <v>84</v>
      </c>
      <c r="G27" s="93">
        <v>40</v>
      </c>
      <c r="H27" s="115"/>
      <c r="I27" s="91">
        <v>2</v>
      </c>
      <c r="J27" s="102" t="s">
        <v>40</v>
      </c>
      <c r="K27" s="92">
        <v>84</v>
      </c>
      <c r="L27" s="101"/>
      <c r="N27" s="91">
        <v>2</v>
      </c>
      <c r="O27" s="102" t="s">
        <v>40</v>
      </c>
      <c r="P27" s="92">
        <v>40</v>
      </c>
      <c r="Q27" s="101"/>
    </row>
    <row r="28" spans="3:17">
      <c r="C28" s="91">
        <v>3</v>
      </c>
      <c r="D28" s="102" t="s">
        <v>41</v>
      </c>
      <c r="E28" s="92">
        <v>106</v>
      </c>
      <c r="F28" s="92">
        <v>70</v>
      </c>
      <c r="G28" s="93">
        <v>36</v>
      </c>
      <c r="H28" s="115"/>
      <c r="I28" s="91">
        <v>3</v>
      </c>
      <c r="J28" s="102" t="s">
        <v>41</v>
      </c>
      <c r="K28" s="92">
        <v>70</v>
      </c>
      <c r="L28" s="101"/>
      <c r="N28" s="91">
        <v>3</v>
      </c>
      <c r="O28" s="102" t="s">
        <v>41</v>
      </c>
      <c r="P28" s="92">
        <v>36</v>
      </c>
      <c r="Q28" s="101"/>
    </row>
    <row r="29" spans="3:17">
      <c r="C29" s="91">
        <v>4</v>
      </c>
      <c r="D29" s="102" t="s">
        <v>42</v>
      </c>
      <c r="E29" s="92">
        <v>117</v>
      </c>
      <c r="F29" s="92">
        <v>97</v>
      </c>
      <c r="G29" s="93">
        <v>20</v>
      </c>
      <c r="H29" s="115"/>
      <c r="I29" s="91">
        <v>4</v>
      </c>
      <c r="J29" s="102" t="s">
        <v>42</v>
      </c>
      <c r="K29" s="92">
        <v>97</v>
      </c>
      <c r="L29" s="101"/>
      <c r="N29" s="91">
        <v>4</v>
      </c>
      <c r="O29" s="102" t="s">
        <v>42</v>
      </c>
      <c r="P29" s="92">
        <v>20</v>
      </c>
      <c r="Q29" s="101"/>
    </row>
    <row r="30" spans="3:17">
      <c r="C30" s="91">
        <v>5</v>
      </c>
      <c r="D30" s="102" t="s">
        <v>43</v>
      </c>
      <c r="E30" s="92">
        <v>74</v>
      </c>
      <c r="F30" s="92">
        <v>67</v>
      </c>
      <c r="G30" s="93">
        <v>7</v>
      </c>
      <c r="H30" s="115"/>
      <c r="I30" s="91">
        <v>5</v>
      </c>
      <c r="J30" s="102" t="s">
        <v>43</v>
      </c>
      <c r="K30" s="92">
        <v>67</v>
      </c>
      <c r="L30" s="101"/>
      <c r="N30" s="91">
        <v>5</v>
      </c>
      <c r="O30" s="102" t="s">
        <v>43</v>
      </c>
      <c r="P30" s="92">
        <v>7</v>
      </c>
      <c r="Q30" s="101"/>
    </row>
    <row r="31" spans="3:17">
      <c r="C31" s="91">
        <v>6</v>
      </c>
      <c r="D31" s="102" t="s">
        <v>44</v>
      </c>
      <c r="E31" s="92">
        <v>56</v>
      </c>
      <c r="F31" s="92">
        <v>52</v>
      </c>
      <c r="G31" s="93">
        <v>4</v>
      </c>
      <c r="H31" s="115"/>
      <c r="I31" s="91">
        <v>6</v>
      </c>
      <c r="J31" s="102" t="s">
        <v>44</v>
      </c>
      <c r="K31" s="92">
        <v>52</v>
      </c>
      <c r="L31" s="101"/>
      <c r="N31" s="91">
        <v>6</v>
      </c>
      <c r="O31" s="102" t="s">
        <v>44</v>
      </c>
      <c r="P31" s="92">
        <v>4</v>
      </c>
      <c r="Q31" s="101"/>
    </row>
    <row r="32" spans="3:17">
      <c r="C32" s="91">
        <v>7</v>
      </c>
      <c r="D32" s="102" t="s">
        <v>45</v>
      </c>
      <c r="E32" s="92">
        <v>22</v>
      </c>
      <c r="F32" s="92">
        <v>20</v>
      </c>
      <c r="G32" s="93">
        <v>2</v>
      </c>
      <c r="H32" s="115"/>
      <c r="I32" s="91">
        <v>7</v>
      </c>
      <c r="J32" s="102" t="s">
        <v>45</v>
      </c>
      <c r="K32" s="92">
        <v>20</v>
      </c>
      <c r="L32" s="101"/>
      <c r="N32" s="91">
        <v>7</v>
      </c>
      <c r="O32" s="102" t="s">
        <v>45</v>
      </c>
      <c r="P32" s="92">
        <v>2</v>
      </c>
      <c r="Q32" s="101"/>
    </row>
    <row r="33" spans="3:17">
      <c r="C33" s="91">
        <v>8</v>
      </c>
      <c r="D33" s="102" t="s">
        <v>46</v>
      </c>
      <c r="E33" s="92">
        <v>5</v>
      </c>
      <c r="F33" s="92">
        <v>5</v>
      </c>
      <c r="G33" s="93">
        <v>0</v>
      </c>
      <c r="H33" s="115"/>
      <c r="I33" s="91">
        <v>8</v>
      </c>
      <c r="J33" s="102" t="s">
        <v>46</v>
      </c>
      <c r="K33" s="92">
        <v>5</v>
      </c>
      <c r="L33" s="101"/>
      <c r="N33" s="91">
        <v>8</v>
      </c>
      <c r="O33" s="102" t="s">
        <v>46</v>
      </c>
      <c r="P33" s="92">
        <v>0</v>
      </c>
      <c r="Q33" s="101"/>
    </row>
    <row r="34" spans="3:17">
      <c r="C34" s="91">
        <v>9</v>
      </c>
      <c r="D34" s="102" t="s">
        <v>47</v>
      </c>
      <c r="E34" s="92">
        <v>1</v>
      </c>
      <c r="F34" s="92">
        <v>1</v>
      </c>
      <c r="G34" s="93">
        <v>0</v>
      </c>
      <c r="H34" s="115"/>
      <c r="I34" s="91">
        <v>9</v>
      </c>
      <c r="J34" s="102" t="s">
        <v>47</v>
      </c>
      <c r="K34" s="92">
        <v>1</v>
      </c>
      <c r="L34" s="101"/>
      <c r="N34" s="91">
        <v>9</v>
      </c>
      <c r="O34" s="102" t="s">
        <v>47</v>
      </c>
      <c r="P34" s="92">
        <v>0</v>
      </c>
      <c r="Q34" s="101"/>
    </row>
    <row r="35" spans="3:17">
      <c r="C35" s="91">
        <v>10</v>
      </c>
      <c r="D35" s="102" t="s">
        <v>48</v>
      </c>
      <c r="E35" s="92">
        <v>0</v>
      </c>
      <c r="F35" s="92">
        <v>0</v>
      </c>
      <c r="G35" s="93">
        <v>0</v>
      </c>
      <c r="H35" s="115"/>
      <c r="I35" s="91">
        <v>10</v>
      </c>
      <c r="J35" s="102" t="s">
        <v>48</v>
      </c>
      <c r="K35" s="92">
        <v>0</v>
      </c>
      <c r="L35" s="101"/>
      <c r="N35" s="91">
        <v>10</v>
      </c>
      <c r="O35" s="102" t="s">
        <v>48</v>
      </c>
      <c r="P35" s="92">
        <v>0</v>
      </c>
      <c r="Q35" s="101"/>
    </row>
    <row r="36" spans="3:17">
      <c r="C36" s="91">
        <v>11</v>
      </c>
      <c r="D36" s="102" t="s">
        <v>49</v>
      </c>
      <c r="E36" s="92">
        <v>2</v>
      </c>
      <c r="F36" s="92">
        <v>2</v>
      </c>
      <c r="G36" s="93">
        <v>0</v>
      </c>
      <c r="H36" s="115"/>
      <c r="I36" s="91">
        <v>11</v>
      </c>
      <c r="J36" s="102" t="s">
        <v>49</v>
      </c>
      <c r="K36" s="92">
        <v>2</v>
      </c>
      <c r="L36" s="101"/>
      <c r="N36" s="91">
        <v>11</v>
      </c>
      <c r="O36" s="102" t="s">
        <v>49</v>
      </c>
      <c r="P36" s="92">
        <v>0</v>
      </c>
      <c r="Q36" s="101"/>
    </row>
    <row r="37" spans="3:17">
      <c r="C37" s="91">
        <v>12</v>
      </c>
      <c r="D37" s="102" t="s">
        <v>50</v>
      </c>
      <c r="E37" s="92">
        <v>1</v>
      </c>
      <c r="F37" s="92">
        <v>1</v>
      </c>
      <c r="G37" s="93">
        <v>0</v>
      </c>
      <c r="H37" s="115"/>
      <c r="I37" s="91">
        <v>12</v>
      </c>
      <c r="J37" s="102" t="s">
        <v>50</v>
      </c>
      <c r="K37" s="92">
        <v>1</v>
      </c>
      <c r="L37" s="101"/>
      <c r="N37" s="91">
        <v>12</v>
      </c>
      <c r="O37" s="102" t="s">
        <v>50</v>
      </c>
      <c r="P37" s="92">
        <v>0</v>
      </c>
      <c r="Q37" s="101"/>
    </row>
    <row r="38" spans="3:17">
      <c r="C38" s="91">
        <v>13</v>
      </c>
      <c r="D38" s="102" t="s">
        <v>51</v>
      </c>
      <c r="E38" s="92">
        <v>1</v>
      </c>
      <c r="F38" s="92">
        <v>1</v>
      </c>
      <c r="G38" s="93">
        <v>0</v>
      </c>
      <c r="H38" s="115"/>
      <c r="I38" s="91">
        <v>13</v>
      </c>
      <c r="J38" s="102" t="s">
        <v>51</v>
      </c>
      <c r="K38" s="92">
        <v>1</v>
      </c>
      <c r="L38" s="101"/>
      <c r="N38" s="91">
        <v>13</v>
      </c>
      <c r="O38" s="102" t="s">
        <v>51</v>
      </c>
      <c r="P38" s="92">
        <v>0</v>
      </c>
      <c r="Q38" s="101"/>
    </row>
    <row r="39" spans="3:17">
      <c r="C39" s="91">
        <v>14</v>
      </c>
      <c r="D39" s="102" t="s">
        <v>52</v>
      </c>
      <c r="E39" s="92">
        <v>0</v>
      </c>
      <c r="F39" s="92">
        <v>0</v>
      </c>
      <c r="G39" s="93">
        <v>0</v>
      </c>
      <c r="H39" s="115"/>
      <c r="I39" s="91">
        <v>14</v>
      </c>
      <c r="J39" s="102" t="s">
        <v>52</v>
      </c>
      <c r="K39" s="92">
        <v>0</v>
      </c>
      <c r="L39" s="101"/>
      <c r="N39" s="91">
        <v>14</v>
      </c>
      <c r="O39" s="102" t="s">
        <v>52</v>
      </c>
      <c r="P39" s="92">
        <v>0</v>
      </c>
      <c r="Q39" s="101"/>
    </row>
    <row r="40" spans="3:17">
      <c r="C40" s="103">
        <v>15</v>
      </c>
      <c r="D40" s="104" t="s">
        <v>53</v>
      </c>
      <c r="E40" s="105">
        <v>1</v>
      </c>
      <c r="F40" s="105">
        <v>1</v>
      </c>
      <c r="G40" s="106">
        <v>0</v>
      </c>
      <c r="H40" s="115"/>
      <c r="I40" s="103">
        <v>15</v>
      </c>
      <c r="J40" s="104" t="s">
        <v>53</v>
      </c>
      <c r="K40" s="105">
        <v>1</v>
      </c>
      <c r="L40" s="112"/>
      <c r="N40" s="103">
        <v>15</v>
      </c>
      <c r="O40" s="104" t="s">
        <v>53</v>
      </c>
      <c r="P40" s="105">
        <v>0</v>
      </c>
      <c r="Q40" s="112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Restbestand</vt:lpstr>
      <vt:lpstr>Nutzung</vt:lpstr>
      <vt:lpstr>Bestand vor Nutzung</vt:lpstr>
      <vt:lpstr>Auswertung</vt:lpstr>
      <vt:lpstr>Restbestand!Druckbereich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AWLOW53</cp:lastModifiedBy>
  <cp:lastPrinted>2006-06-30T14:57:45Z</cp:lastPrinted>
  <dcterms:created xsi:type="dcterms:W3CDTF">2014-10-02T13:45:45Z</dcterms:created>
  <dcterms:modified xsi:type="dcterms:W3CDTF">2014-10-14T05:40:04Z</dcterms:modified>
</cp:coreProperties>
</file>