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41_052-1_Puidoux_Bois du Tey\Report de données_2025.10.20\"/>
    </mc:Choice>
  </mc:AlternateContent>
  <xr:revisionPtr revIDLastSave="0" documentId="13_ncr:1_{BCD7DE4B-85AB-4E5D-B4C6-38C3C2D25ACC}" xr6:coauthVersionLast="47" xr6:coauthVersionMax="47" xr10:uidLastSave="{00000000-0000-0000-0000-000000000000}"/>
  <bookViews>
    <workbookView xWindow="-120" yWindow="-120" windowWidth="51840" windowHeight="21120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P31" i="6" l="1"/>
  <c r="C31" i="6"/>
  <c r="Q31" i="6"/>
  <c r="D31" i="6"/>
  <c r="R31" i="6"/>
  <c r="E31" i="6"/>
  <c r="S31" i="6"/>
  <c r="F31" i="6"/>
  <c r="G31" i="6"/>
  <c r="H31" i="6"/>
  <c r="I31" i="6"/>
  <c r="M31" i="6"/>
  <c r="N31" i="6"/>
  <c r="J31" i="6"/>
  <c r="O31" i="6"/>
  <c r="K31" i="6"/>
  <c r="L31" i="6"/>
  <c r="E34" i="5"/>
  <c r="S34" i="5"/>
  <c r="I34" i="5"/>
  <c r="L34" i="5"/>
  <c r="F34" i="5"/>
  <c r="H34" i="5"/>
  <c r="J34" i="5"/>
  <c r="N34" i="5"/>
  <c r="G34" i="5"/>
  <c r="K34" i="5"/>
  <c r="M34" i="5"/>
  <c r="O34" i="5"/>
  <c r="P34" i="5"/>
  <c r="C34" i="5"/>
  <c r="Q34" i="5"/>
  <c r="D34" i="5"/>
  <c r="R34" i="5"/>
  <c r="C30" i="5"/>
  <c r="Q30" i="5"/>
  <c r="G30" i="5"/>
  <c r="H30" i="5"/>
  <c r="J30" i="5"/>
  <c r="L30" i="5"/>
  <c r="N30" i="5"/>
  <c r="D30" i="5"/>
  <c r="R30" i="5"/>
  <c r="I30" i="5"/>
  <c r="K30" i="5"/>
  <c r="M30" i="5"/>
  <c r="E30" i="5"/>
  <c r="S30" i="5"/>
  <c r="F30" i="5"/>
  <c r="O30" i="5"/>
  <c r="P30" i="5"/>
  <c r="J33" i="6"/>
  <c r="K33" i="6"/>
  <c r="L33" i="6"/>
  <c r="M33" i="6"/>
  <c r="N33" i="6"/>
  <c r="O33" i="6"/>
  <c r="R33" i="6"/>
  <c r="P33" i="6"/>
  <c r="C33" i="6"/>
  <c r="Q33" i="6"/>
  <c r="D33" i="6"/>
  <c r="H33" i="6"/>
  <c r="E33" i="6"/>
  <c r="S33" i="6"/>
  <c r="F33" i="6"/>
  <c r="G33" i="6"/>
  <c r="I33" i="6"/>
  <c r="G34" i="6"/>
  <c r="H34" i="6"/>
  <c r="I34" i="6"/>
  <c r="J34" i="6"/>
  <c r="K34" i="6"/>
  <c r="L34" i="6"/>
  <c r="D34" i="6"/>
  <c r="E34" i="6"/>
  <c r="S34" i="6"/>
  <c r="F34" i="6"/>
  <c r="M34" i="6"/>
  <c r="N34" i="6"/>
  <c r="O34" i="6"/>
  <c r="R34" i="6"/>
  <c r="P34" i="6"/>
  <c r="C34" i="6"/>
  <c r="Q34" i="6"/>
  <c r="N31" i="5"/>
  <c r="Q31" i="5"/>
  <c r="F31" i="5"/>
  <c r="H31" i="5"/>
  <c r="J31" i="5"/>
  <c r="O31" i="5"/>
  <c r="C31" i="5"/>
  <c r="D31" i="5"/>
  <c r="S31" i="5"/>
  <c r="I31" i="5"/>
  <c r="P31" i="5"/>
  <c r="R31" i="5"/>
  <c r="E31" i="5"/>
  <c r="G31" i="5"/>
  <c r="K31" i="5"/>
  <c r="L31" i="5"/>
  <c r="M31" i="5"/>
  <c r="H33" i="5"/>
  <c r="K33" i="5"/>
  <c r="C33" i="5"/>
  <c r="R33" i="5"/>
  <c r="S33" i="5"/>
  <c r="I33" i="5"/>
  <c r="N33" i="5"/>
  <c r="O33" i="5"/>
  <c r="P33" i="5"/>
  <c r="D33" i="5"/>
  <c r="J33" i="5"/>
  <c r="L33" i="5"/>
  <c r="M33" i="5"/>
  <c r="Q33" i="5"/>
  <c r="E33" i="5"/>
  <c r="F33" i="5"/>
  <c r="G33" i="5"/>
  <c r="K32" i="5"/>
  <c r="P32" i="5"/>
  <c r="Q32" i="5"/>
  <c r="R32" i="5"/>
  <c r="S32" i="5"/>
  <c r="H32" i="5"/>
  <c r="L32" i="5"/>
  <c r="O32" i="5"/>
  <c r="D32" i="5"/>
  <c r="M32" i="5"/>
  <c r="N32" i="5"/>
  <c r="C32" i="5"/>
  <c r="E32" i="5"/>
  <c r="F32" i="5"/>
  <c r="G32" i="5"/>
  <c r="I32" i="5"/>
  <c r="J32" i="5"/>
  <c r="C30" i="6"/>
  <c r="D30" i="6"/>
  <c r="E30" i="6"/>
  <c r="S30" i="6"/>
  <c r="I30" i="6"/>
  <c r="J30" i="6"/>
  <c r="P30" i="6"/>
  <c r="Q30" i="6"/>
  <c r="R30" i="6"/>
  <c r="F30" i="6"/>
  <c r="G30" i="6"/>
  <c r="H30" i="6"/>
  <c r="K30" i="6"/>
  <c r="L30" i="6"/>
  <c r="M30" i="6"/>
  <c r="N30" i="6"/>
  <c r="O30" i="6"/>
  <c r="M32" i="6"/>
  <c r="N32" i="6"/>
  <c r="O32" i="6"/>
  <c r="P32" i="6"/>
  <c r="C32" i="6"/>
  <c r="Q32" i="6"/>
  <c r="D32" i="6"/>
  <c r="R32" i="6"/>
  <c r="E32" i="6"/>
  <c r="S32" i="6"/>
  <c r="F32" i="6"/>
  <c r="L32" i="6"/>
  <c r="G32" i="6"/>
  <c r="J32" i="6"/>
  <c r="H32" i="6"/>
  <c r="I32" i="6"/>
  <c r="K32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<sst xmlns="http://schemas.openxmlformats.org/spreadsheetml/2006/main" count="155" uniqueCount="56">
  <si>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</si>
  <si>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</si>
  <si>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</si>
  <si>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</si>
  <si>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</si>
  <si>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</si>
  <si>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</si>
  <si>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</si>
  <si>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</si>
  <si>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</si>
  <si>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</si>
  <si>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</si>
  <si>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</si>
  <si>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</si>
  <si>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</si>
  <si>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</si>
  <si>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</si>
  <si>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</si>
  <si>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</si>
  <si>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</si>
  <si>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</si>
  <si>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</si>
  <si>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</si>
  <si>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</si>
  <si>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</si>
  <si>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</si>
  <si>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</si>
  <si>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</si>
  <si>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</si>
  <si>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</si>
  <si>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</si>
  <si>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</si>
  <si>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</si>
  <si>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</si>
  <si>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</si>
  <si>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</si>
  <si>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</si>
  <si>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</si>
  <si>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</si>
  <si>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</si>
  <si>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</si>
  <si>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</si>
  <si>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</si>
  <si>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</si>
  <si>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</si>
  <si>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</si>
  <si>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</si>
  <si>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</si>
  <si>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</si>
  <si>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</si>
  <si>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</si>
  <si>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</si>
  <si>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</si>
  <si>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</si>
  <si>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</si>
  <si>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VD41 - Bois du Tey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</si>
</sst>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J36" sqref="J36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45925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0.9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25">
      <c r="A10" s="8">
        <v>14</v>
      </c>
      <c r="B10" s="8">
        <v>0.12</v>
      </c>
      <c r="C10" s="8">
        <v>2</v>
      </c>
      <c r="D10" s="8">
        <v>22</v>
      </c>
      <c r="E10" s="8">
        <v>0</v>
      </c>
      <c r="F10" s="8">
        <v>0</v>
      </c>
      <c r="G10" s="8">
        <v>0</v>
      </c>
      <c r="H10" s="8">
        <v>0</v>
      </c>
      <c r="I10" s="8">
        <v>5</v>
      </c>
      <c r="J10" s="8">
        <v>1</v>
      </c>
      <c r="K10" s="8">
        <v>3</v>
      </c>
      <c r="L10" s="8">
        <v>0</v>
      </c>
      <c r="M10" s="8">
        <v>0</v>
      </c>
      <c r="N10" s="8">
        <v>0</v>
      </c>
      <c r="O10" s="8">
        <v>12</v>
      </c>
      <c r="P10" s="8">
        <v>0</v>
      </c>
      <c r="Q10" s="8">
        <v>0</v>
      </c>
      <c r="R10" s="8">
        <v>0</v>
      </c>
      <c r="S10" s="8">
        <v>0</v>
      </c>
    </row>
    <row r="11" spans="1:19" x14ac:dyDescent="0.25">
      <c r="A11" s="8">
        <v>18</v>
      </c>
      <c r="B11" s="8">
        <v>0.18</v>
      </c>
      <c r="C11" s="8">
        <v>2</v>
      </c>
      <c r="D11" s="8">
        <v>22</v>
      </c>
      <c r="E11" s="8">
        <v>0</v>
      </c>
      <c r="F11" s="8">
        <v>0</v>
      </c>
      <c r="G11" s="8">
        <v>0</v>
      </c>
      <c r="H11" s="8">
        <v>0</v>
      </c>
      <c r="I11" s="8">
        <v>5</v>
      </c>
      <c r="J11" s="8">
        <v>0</v>
      </c>
      <c r="K11" s="8">
        <v>1</v>
      </c>
      <c r="L11" s="8">
        <v>0</v>
      </c>
      <c r="M11" s="8">
        <v>0</v>
      </c>
      <c r="N11" s="8">
        <v>0</v>
      </c>
      <c r="O11" s="8">
        <v>9</v>
      </c>
      <c r="P11" s="8">
        <v>0</v>
      </c>
      <c r="Q11" s="8">
        <v>0</v>
      </c>
      <c r="R11" s="8">
        <v>0</v>
      </c>
      <c r="S11" s="8">
        <v>0</v>
      </c>
    </row>
    <row r="12" spans="1:19" x14ac:dyDescent="0.25">
      <c r="A12" s="8">
        <v>22</v>
      </c>
      <c r="B12" s="8">
        <v>0.28999999999999998</v>
      </c>
      <c r="C12" s="8">
        <v>1</v>
      </c>
      <c r="D12" s="8">
        <v>13</v>
      </c>
      <c r="E12" s="8">
        <v>0</v>
      </c>
      <c r="F12" s="8">
        <v>0</v>
      </c>
      <c r="G12" s="8">
        <v>0</v>
      </c>
      <c r="H12" s="8">
        <v>0</v>
      </c>
      <c r="I12" s="8">
        <v>4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7</v>
      </c>
      <c r="P12" s="8">
        <v>0</v>
      </c>
      <c r="Q12" s="8">
        <v>0</v>
      </c>
      <c r="R12" s="8">
        <v>0</v>
      </c>
      <c r="S12" s="8">
        <v>0</v>
      </c>
    </row>
    <row r="13" spans="1:19" x14ac:dyDescent="0.25">
      <c r="A13" s="8">
        <v>26</v>
      </c>
      <c r="B13" s="8">
        <v>0.46</v>
      </c>
      <c r="C13" s="8">
        <v>1</v>
      </c>
      <c r="D13" s="8">
        <v>6</v>
      </c>
      <c r="E13" s="8">
        <v>0</v>
      </c>
      <c r="F13" s="8">
        <v>0</v>
      </c>
      <c r="G13" s="8">
        <v>0</v>
      </c>
      <c r="H13" s="8">
        <v>0</v>
      </c>
      <c r="I13" s="8">
        <v>8</v>
      </c>
      <c r="J13" s="8">
        <v>1</v>
      </c>
      <c r="K13" s="8">
        <v>1</v>
      </c>
      <c r="L13" s="8">
        <v>0</v>
      </c>
      <c r="M13" s="8">
        <v>0</v>
      </c>
      <c r="N13" s="8">
        <v>0</v>
      </c>
      <c r="O13" s="8">
        <v>4</v>
      </c>
      <c r="P13" s="8">
        <v>0</v>
      </c>
      <c r="Q13" s="8">
        <v>0</v>
      </c>
      <c r="R13" s="8">
        <v>1</v>
      </c>
      <c r="S13" s="8">
        <v>0</v>
      </c>
    </row>
    <row r="14" spans="1:19" x14ac:dyDescent="0.25">
      <c r="A14" s="8">
        <v>30</v>
      </c>
      <c r="B14" s="8">
        <v>0.67</v>
      </c>
      <c r="C14" s="8">
        <v>1</v>
      </c>
      <c r="D14" s="8">
        <v>4</v>
      </c>
      <c r="E14" s="8">
        <v>0</v>
      </c>
      <c r="F14" s="8">
        <v>0</v>
      </c>
      <c r="G14" s="8">
        <v>0</v>
      </c>
      <c r="H14" s="8">
        <v>0</v>
      </c>
      <c r="I14" s="8">
        <v>12</v>
      </c>
      <c r="J14" s="8">
        <v>0</v>
      </c>
      <c r="K14" s="8">
        <v>1</v>
      </c>
      <c r="L14" s="8">
        <v>0</v>
      </c>
      <c r="M14" s="8">
        <v>0</v>
      </c>
      <c r="N14" s="8">
        <v>0</v>
      </c>
      <c r="O14" s="8">
        <v>1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25">
      <c r="A15" s="8">
        <v>34</v>
      </c>
      <c r="B15" s="8">
        <v>0.92</v>
      </c>
      <c r="C15" s="8">
        <v>2</v>
      </c>
      <c r="D15" s="8">
        <v>3</v>
      </c>
      <c r="E15" s="8">
        <v>0</v>
      </c>
      <c r="F15" s="8">
        <v>0</v>
      </c>
      <c r="G15" s="8">
        <v>0</v>
      </c>
      <c r="H15" s="8">
        <v>0</v>
      </c>
      <c r="I15" s="8">
        <v>12</v>
      </c>
      <c r="J15" s="8">
        <v>1</v>
      </c>
      <c r="K15" s="8">
        <v>1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25">
      <c r="A16" s="8">
        <v>38</v>
      </c>
      <c r="B16" s="8">
        <v>1.21</v>
      </c>
      <c r="C16" s="8">
        <v>2</v>
      </c>
      <c r="D16" s="8">
        <v>1</v>
      </c>
      <c r="E16" s="8">
        <v>0</v>
      </c>
      <c r="F16" s="8">
        <v>0</v>
      </c>
      <c r="G16" s="8">
        <v>0</v>
      </c>
      <c r="H16" s="8">
        <v>0</v>
      </c>
      <c r="I16" s="8">
        <v>13</v>
      </c>
      <c r="J16" s="8">
        <v>3</v>
      </c>
      <c r="K16" s="8">
        <v>1</v>
      </c>
      <c r="L16" s="8">
        <v>0</v>
      </c>
      <c r="M16" s="8">
        <v>0</v>
      </c>
      <c r="N16" s="8">
        <v>0</v>
      </c>
      <c r="O16" s="8">
        <v>1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25">
      <c r="A17" s="8">
        <v>42</v>
      </c>
      <c r="B17" s="8">
        <v>1.56</v>
      </c>
      <c r="C17" s="8">
        <v>2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18</v>
      </c>
      <c r="J17" s="8">
        <v>1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3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24</v>
      </c>
      <c r="J18" s="8">
        <v>1</v>
      </c>
      <c r="K18" s="8">
        <v>1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0</v>
      </c>
      <c r="D19" s="8">
        <v>2</v>
      </c>
      <c r="E19" s="8">
        <v>0</v>
      </c>
      <c r="F19" s="8">
        <v>0</v>
      </c>
      <c r="G19" s="8">
        <v>0</v>
      </c>
      <c r="H19" s="8">
        <v>0</v>
      </c>
      <c r="I19" s="8">
        <v>15</v>
      </c>
      <c r="J19" s="8">
        <v>1</v>
      </c>
      <c r="K19" s="8">
        <v>1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2</v>
      </c>
      <c r="D20" s="8">
        <v>2</v>
      </c>
      <c r="E20" s="8">
        <v>3</v>
      </c>
      <c r="F20" s="8">
        <v>0</v>
      </c>
      <c r="G20" s="8">
        <v>0</v>
      </c>
      <c r="H20" s="8">
        <v>0</v>
      </c>
      <c r="I20" s="8">
        <v>21</v>
      </c>
      <c r="J20" s="8">
        <v>1</v>
      </c>
      <c r="K20" s="8">
        <v>1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0</v>
      </c>
      <c r="D21" s="8">
        <v>3</v>
      </c>
      <c r="E21" s="8">
        <v>1</v>
      </c>
      <c r="F21" s="8">
        <v>0</v>
      </c>
      <c r="G21" s="8">
        <v>0</v>
      </c>
      <c r="H21" s="8">
        <v>0</v>
      </c>
      <c r="I21" s="8">
        <v>12</v>
      </c>
      <c r="J21" s="8">
        <v>3</v>
      </c>
      <c r="K21" s="8">
        <v>2</v>
      </c>
      <c r="L21" s="8">
        <v>0</v>
      </c>
      <c r="M21" s="8">
        <v>0</v>
      </c>
      <c r="N21" s="8">
        <v>0</v>
      </c>
      <c r="O21" s="8">
        <v>2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0</v>
      </c>
      <c r="D22" s="8">
        <v>2</v>
      </c>
      <c r="E22" s="8">
        <v>2</v>
      </c>
      <c r="F22" s="8">
        <v>0</v>
      </c>
      <c r="G22" s="8">
        <v>0</v>
      </c>
      <c r="H22" s="8">
        <v>0</v>
      </c>
      <c r="I22" s="8">
        <v>4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0</v>
      </c>
      <c r="D23" s="8">
        <v>1</v>
      </c>
      <c r="E23" s="8">
        <v>1</v>
      </c>
      <c r="F23" s="8">
        <v>0</v>
      </c>
      <c r="G23" s="8">
        <v>0</v>
      </c>
      <c r="H23" s="8">
        <v>0</v>
      </c>
      <c r="I23" s="8">
        <v>3</v>
      </c>
      <c r="J23" s="8">
        <v>1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2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1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18</v>
      </c>
      <c r="D54" s="12">
        <f t="shared" ref="D54:S54" si="0">SUM(D9:D51)</f>
        <v>82</v>
      </c>
      <c r="E54" s="12">
        <f t="shared" si="0"/>
        <v>7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159</v>
      </c>
      <c r="J54" s="12">
        <f t="shared" si="0"/>
        <v>14</v>
      </c>
      <c r="K54" s="12">
        <f t="shared" si="0"/>
        <v>13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36</v>
      </c>
      <c r="P54" s="12">
        <f t="shared" ref="P54:Q54" si="2">SUM(P9:P51)</f>
        <v>0</v>
      </c>
      <c r="Q54" s="12">
        <f t="shared" si="2"/>
        <v>0</v>
      </c>
      <c r="R54" s="12">
        <f t="shared" si="0"/>
        <v>1</v>
      </c>
      <c r="S54" s="12">
        <f t="shared" si="0"/>
        <v>0</v>
      </c>
      <c r="T54" s="13">
        <f>SUM(C54:S54)</f>
        <v>330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20</v>
      </c>
      <c r="D55" s="20">
        <f t="shared" ref="D55:S55" si="3">ROUND(D54/$B$6, 1)</f>
        <v>91.1</v>
      </c>
      <c r="E55" s="20">
        <f t="shared" si="3"/>
        <v>7.8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176.7</v>
      </c>
      <c r="J55" s="20">
        <f t="shared" si="3"/>
        <v>15.6</v>
      </c>
      <c r="K55" s="20">
        <f t="shared" si="3"/>
        <v>14.4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40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1.1000000000000001</v>
      </c>
      <c r="S55" s="20">
        <f t="shared" si="3"/>
        <v>0</v>
      </c>
      <c r="T55" s="21">
        <f>ROUND(SUM(C55:S55),0)</f>
        <v>367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1.89</v>
      </c>
      <c r="D56" s="22">
        <f>ROUND('Calcul surface terriere'!D53, 2)</f>
        <v>5.14</v>
      </c>
      <c r="E56" s="22">
        <f>ROUND('Calcul surface terriere'!E53, 2)</f>
        <v>1.9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25.13</v>
      </c>
      <c r="J56" s="22">
        <f>ROUND('Calcul surface terriere'!J53, 2)</f>
        <v>2.36</v>
      </c>
      <c r="K56" s="22">
        <f>ROUND('Calcul surface terriere'!K53, 2)</f>
        <v>1.52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1.6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0.05</v>
      </c>
      <c r="S56" s="22">
        <f>ROUND('Calcul surface terriere'!S53, 2)</f>
        <v>0</v>
      </c>
      <c r="T56" s="23">
        <f>ROUND('Calcul surface terriere'!T53,1)</f>
        <v>39.6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2.1</v>
      </c>
      <c r="D57" s="22">
        <f>ROUND('Calcul surface terriere'!D54, 2)</f>
        <v>5.71</v>
      </c>
      <c r="E57" s="22">
        <f>ROUND('Calcul surface terriere'!E54, 2)</f>
        <v>2.11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27.92</v>
      </c>
      <c r="J57" s="22">
        <f>ROUND('Calcul surface terriere'!J54, 2)</f>
        <v>2.63</v>
      </c>
      <c r="K57" s="22">
        <f>ROUND('Calcul surface terriere'!K54, 2)</f>
        <v>1.69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1.78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0.06</v>
      </c>
      <c r="S57" s="22">
        <f>ROUND('Calcul surface terriere'!S54, 2)</f>
        <v>0</v>
      </c>
      <c r="T57" s="23">
        <f>ROUND('Calcul surface terriere'!T54, 1)</f>
        <v>44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5</v>
      </c>
      <c r="D58" s="24">
        <f>ROUND(100 * 'Calcul surface terriere'!D55,0)</f>
        <v>13</v>
      </c>
      <c r="E58" s="24">
        <f>ROUND(100 * 'Calcul surface terriere'!E55,0)</f>
        <v>5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63</v>
      </c>
      <c r="J58" s="24">
        <f>ROUND(100 * 'Calcul surface terriere'!J55,0)</f>
        <v>6</v>
      </c>
      <c r="K58" s="24">
        <f>ROUND(100 * 'Calcul surface terriere'!K55,0)</f>
        <v>4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4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20.8</v>
      </c>
      <c r="D59" s="26">
        <f>ROUND('Calcul volume sur pied'!D53, 1)</f>
        <v>53.8</v>
      </c>
      <c r="E59" s="26">
        <f>ROUND('Calcul volume sur pied'!E53, 1)</f>
        <v>23.6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294</v>
      </c>
      <c r="J59" s="26">
        <f>ROUND('Calcul volume sur pied'!J53, 1)</f>
        <v>27.9</v>
      </c>
      <c r="K59" s="26">
        <f>ROUND('Calcul volume sur pied'!K53, 1)</f>
        <v>17.399999999999999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15.4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0.5</v>
      </c>
      <c r="S59" s="26">
        <f>ROUND('Calcul volume sur pied'!S53, 1)</f>
        <v>0</v>
      </c>
      <c r="T59" s="27">
        <f>ROUND('Calcul volume sur pied'!T53, 0)</f>
        <v>453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23.1</v>
      </c>
      <c r="D60" s="26">
        <f>ROUND('Calcul volume sur pied'!D54, 1)</f>
        <v>59.7</v>
      </c>
      <c r="E60" s="26">
        <f>ROUND('Calcul volume sur pied'!E54, 1)</f>
        <v>26.2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326.60000000000002</v>
      </c>
      <c r="J60" s="26">
        <f>ROUND('Calcul volume sur pied'!J54, 1)</f>
        <v>31</v>
      </c>
      <c r="K60" s="26">
        <f>ROUND('Calcul volume sur pied'!K54, 1)</f>
        <v>19.3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17.100000000000001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0.5</v>
      </c>
      <c r="S60" s="26">
        <f>ROUND('Calcul volume sur pied'!S54, 1)</f>
        <v>0</v>
      </c>
      <c r="T60" s="27">
        <f>ROUND('Calcul volume sur pied'!T54, 0)</f>
        <v>504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5</v>
      </c>
      <c r="D61" s="24">
        <f>ROUND(100 * 'Calcul volume sur pied'!D55, 0)</f>
        <v>12</v>
      </c>
      <c r="E61" s="24">
        <f>ROUND(100 * 'Calcul volume sur pied'!E55, 0)</f>
        <v>5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65</v>
      </c>
      <c r="J61" s="24">
        <f>ROUND(100 * 'Calcul volume sur pied'!J55, 0)</f>
        <v>6</v>
      </c>
      <c r="K61" s="24">
        <f>ROUND(100 * 'Calcul volume sur pied'!K55, 0)</f>
        <v>4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3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2.2222222222222223</v>
      </c>
      <c r="D10" s="8">
        <f>'Protocole Inventaire'!D10/$B$6</f>
        <v>24.444444444444443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5.5555555555555554</v>
      </c>
      <c r="J10" s="8">
        <f>'Protocole Inventaire'!J10/$B$6</f>
        <v>1.1111111111111112</v>
      </c>
      <c r="K10" s="8">
        <f>'Protocole Inventaire'!K10/$B$6</f>
        <v>3.333333333333333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13.333333333333332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2.2222222222222223</v>
      </c>
      <c r="D11" s="8">
        <f>'Protocole Inventaire'!D11/$B$6</f>
        <v>24.444444444444443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5.5555555555555554</v>
      </c>
      <c r="J11" s="8">
        <f>'Protocole Inventaire'!J11/$B$6</f>
        <v>0</v>
      </c>
      <c r="K11" s="8">
        <f>'Protocole Inventaire'!K11/$B$6</f>
        <v>1.1111111111111112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10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1.1111111111111112</v>
      </c>
      <c r="D12" s="8">
        <f>'Protocole Inventaire'!D12/$B$6</f>
        <v>14.444444444444445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4.4444444444444446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7.7777777777777777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1.1111111111111112</v>
      </c>
      <c r="D13" s="8">
        <f>'Protocole Inventaire'!D13/$B$6</f>
        <v>6.6666666666666661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8.8888888888888893</v>
      </c>
      <c r="J13" s="8">
        <f>'Protocole Inventaire'!J13/$B$6</f>
        <v>1.1111111111111112</v>
      </c>
      <c r="K13" s="8">
        <f>'Protocole Inventaire'!K13/$B$6</f>
        <v>1.1111111111111112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4.4444444444444446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1.1111111111111112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1.1111111111111112</v>
      </c>
      <c r="D14" s="8">
        <f>'Protocole Inventaire'!D14/$B$6</f>
        <v>4.4444444444444446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13.333333333333332</v>
      </c>
      <c r="J14" s="8">
        <f>'Protocole Inventaire'!J14/$B$6</f>
        <v>0</v>
      </c>
      <c r="K14" s="8">
        <f>'Protocole Inventaire'!K14/$B$6</f>
        <v>1.1111111111111112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1.1111111111111112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2.2222222222222223</v>
      </c>
      <c r="D15" s="8">
        <f>'Protocole Inventaire'!D15/$B$6</f>
        <v>3.333333333333333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13.333333333333332</v>
      </c>
      <c r="J15" s="8">
        <f>'Protocole Inventaire'!J15/$B$6</f>
        <v>1.1111111111111112</v>
      </c>
      <c r="K15" s="8">
        <f>'Protocole Inventaire'!K15/$B$6</f>
        <v>1.1111111111111112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2.2222222222222223</v>
      </c>
      <c r="D16" s="8">
        <f>'Protocole Inventaire'!D16/$B$6</f>
        <v>1.1111111111111112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14.444444444444445</v>
      </c>
      <c r="J16" s="8">
        <f>'Protocole Inventaire'!J16/$B$6</f>
        <v>3.333333333333333</v>
      </c>
      <c r="K16" s="8">
        <f>'Protocole Inventaire'!K16/$B$6</f>
        <v>1.1111111111111112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1.1111111111111112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2.2222222222222223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20</v>
      </c>
      <c r="J17" s="8">
        <f>'Protocole Inventaire'!J17/$B$6</f>
        <v>1.1111111111111112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3.333333333333333</v>
      </c>
      <c r="D18" s="8">
        <f>'Protocole Inventaire'!D18/$B$6</f>
        <v>1.1111111111111112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26.666666666666664</v>
      </c>
      <c r="J18" s="8">
        <f>'Protocole Inventaire'!J18/$B$6</f>
        <v>1.1111111111111112</v>
      </c>
      <c r="K18" s="8">
        <f>'Protocole Inventaire'!K18/$B$6</f>
        <v>1.1111111111111112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2.2222222222222223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16.666666666666668</v>
      </c>
      <c r="J19" s="8">
        <f>'Protocole Inventaire'!J19/$B$6</f>
        <v>1.1111111111111112</v>
      </c>
      <c r="K19" s="8">
        <f>'Protocole Inventaire'!K19/$B$6</f>
        <v>1.1111111111111112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2.2222222222222223</v>
      </c>
      <c r="D20" s="8">
        <f>'Protocole Inventaire'!D20/$B$6</f>
        <v>2.2222222222222223</v>
      </c>
      <c r="E20" s="8">
        <f>'Protocole Inventaire'!E20/$B$6</f>
        <v>3.333333333333333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23.333333333333332</v>
      </c>
      <c r="J20" s="8">
        <f>'Protocole Inventaire'!J20/$B$6</f>
        <v>1.1111111111111112</v>
      </c>
      <c r="K20" s="8">
        <f>'Protocole Inventaire'!K20/$B$6</f>
        <v>1.1111111111111112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3.333333333333333</v>
      </c>
      <c r="E21" s="8">
        <f>'Protocole Inventaire'!E21/$B$6</f>
        <v>1.1111111111111112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13.333333333333332</v>
      </c>
      <c r="J21" s="8">
        <f>'Protocole Inventaire'!J21/$B$6</f>
        <v>3.333333333333333</v>
      </c>
      <c r="K21" s="8">
        <f>'Protocole Inventaire'!K21/$B$6</f>
        <v>2.2222222222222223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2.2222222222222223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2.2222222222222223</v>
      </c>
      <c r="E22" s="8">
        <f>'Protocole Inventaire'!E22/$B$6</f>
        <v>2.2222222222222223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4.4444444444444446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1.1111111111111112</v>
      </c>
      <c r="E23" s="8">
        <f>'Protocole Inventaire'!E23/$B$6</f>
        <v>1.1111111111111112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3.333333333333333</v>
      </c>
      <c r="J23" s="8">
        <f>'Protocole Inventaire'!J23/$B$6</f>
        <v>1.1111111111111112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2.2222222222222223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1.1111111111111112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3.0787608005179976E-2</v>
      </c>
      <c r="D10" s="8">
        <f>'Protocole Inventaire'!D10*($A10/200)^2*PI()</f>
        <v>0.33866368805697977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7.6969020012949946E-2</v>
      </c>
      <c r="J10" s="8">
        <f>'Protocole Inventaire'!J10*($A10/200)^2*PI()</f>
        <v>1.5393804002589988E-2</v>
      </c>
      <c r="K10" s="8">
        <f>'Protocole Inventaire'!K10*($A10/200)^2*PI()</f>
        <v>4.6181412007769963E-2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0.18472564803107985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5.0893800988154644E-2</v>
      </c>
      <c r="D11" s="8">
        <f>'Protocole Inventaire'!D11*($A11/200)^2*PI()</f>
        <v>0.55983181086970113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0.12723450247038659</v>
      </c>
      <c r="J11" s="8">
        <f>'Protocole Inventaire'!J11*($A11/200)^2*PI()</f>
        <v>0</v>
      </c>
      <c r="K11" s="8">
        <f>'Protocole Inventaire'!K11*($A11/200)^2*PI()</f>
        <v>2.5446900494077322E-2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0.22902210444669591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3.8013271108436497E-2</v>
      </c>
      <c r="D12" s="8">
        <f>'Protocole Inventaire'!D12*($A12/200)^2*PI()</f>
        <v>0.49417252440967446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0.15205308443374599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0.26609289775905548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5.3092915845667513E-2</v>
      </c>
      <c r="D13" s="8">
        <f>'Protocole Inventaire'!D13*($A13/200)^2*PI()</f>
        <v>0.3185574950740051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0.4247433267653401</v>
      </c>
      <c r="J13" s="8">
        <f>'Protocole Inventaire'!J13*($A13/200)^2*PI()</f>
        <v>5.3092915845667513E-2</v>
      </c>
      <c r="K13" s="8">
        <f>'Protocole Inventaire'!K13*($A13/200)^2*PI()</f>
        <v>5.3092915845667513E-2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0.21237166338267005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5.3092915845667513E-2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7.0685834705770348E-2</v>
      </c>
      <c r="D14" s="8">
        <f>'Protocole Inventaire'!D14*($A14/200)^2*PI()</f>
        <v>0.28274333882308139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0.84823001646924423</v>
      </c>
      <c r="J14" s="8">
        <f>'Protocole Inventaire'!J14*($A14/200)^2*PI()</f>
        <v>0</v>
      </c>
      <c r="K14" s="8">
        <f>'Protocole Inventaire'!K14*($A14/200)^2*PI()</f>
        <v>7.0685834705770348E-2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7.0685834705770348E-2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0.18158405537749009</v>
      </c>
      <c r="D15" s="8">
        <f>'Protocole Inventaire'!D15*($A15/200)^2*PI()</f>
        <v>0.27237608306623512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1.0895043322649405</v>
      </c>
      <c r="J15" s="8">
        <f>'Protocole Inventaire'!J15*($A15/200)^2*PI()</f>
        <v>9.0792027688745044E-2</v>
      </c>
      <c r="K15" s="8">
        <f>'Protocole Inventaire'!K15*($A15/200)^2*PI()</f>
        <v>9.0792027688745044E-2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0.22682298958918307</v>
      </c>
      <c r="D16" s="8">
        <f>'Protocole Inventaire'!D16*($A16/200)^2*PI()</f>
        <v>0.11341149479459153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1.47434943232969</v>
      </c>
      <c r="J16" s="8">
        <f>'Protocole Inventaire'!J16*($A16/200)^2*PI()</f>
        <v>0.34023448438377463</v>
      </c>
      <c r="K16" s="8">
        <f>'Protocole Inventaire'!K16*($A16/200)^2*PI()</f>
        <v>0.11341149479459153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0.11341149479459153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0.27708847204661974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2.4937962484195775</v>
      </c>
      <c r="J17" s="8">
        <f>'Protocole Inventaire'!J17*($A17/200)^2*PI()</f>
        <v>0.13854423602330987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0.4985707541247002</v>
      </c>
      <c r="D18" s="8">
        <f>'Protocole Inventaire'!D18*($A18/200)^2*PI()</f>
        <v>0.16619025137490007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3.9885660329976016</v>
      </c>
      <c r="J18" s="8">
        <f>'Protocole Inventaire'!J18*($A18/200)^2*PI()</f>
        <v>0.16619025137490007</v>
      </c>
      <c r="K18" s="8">
        <f>'Protocole Inventaire'!K18*($A18/200)^2*PI()</f>
        <v>0.16619025137490007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0.39269908169872414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2.9452431127404308</v>
      </c>
      <c r="J19" s="8">
        <f>'Protocole Inventaire'!J19*($A19/200)^2*PI()</f>
        <v>0.19634954084936207</v>
      </c>
      <c r="K19" s="8">
        <f>'Protocole Inventaire'!K19*($A19/200)^2*PI()</f>
        <v>0.19634954084936207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0.45804420889339187</v>
      </c>
      <c r="D20" s="8">
        <f>'Protocole Inventaire'!D20*($A20/200)^2*PI()</f>
        <v>0.45804420889339187</v>
      </c>
      <c r="E20" s="8">
        <f>'Protocole Inventaire'!E20*($A20/200)^2*PI()</f>
        <v>0.68706631334008772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4.8094641933806148</v>
      </c>
      <c r="J20" s="8">
        <f>'Protocole Inventaire'!J20*($A20/200)^2*PI()</f>
        <v>0.22902210444669593</v>
      </c>
      <c r="K20" s="8">
        <f>'Protocole Inventaire'!K20*($A20/200)^2*PI()</f>
        <v>0.22902210444669593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0.79262382650070473</v>
      </c>
      <c r="E21" s="8">
        <f>'Protocole Inventaire'!E21*($A21/200)^2*PI()</f>
        <v>0.26420794216690158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3.1704953060028189</v>
      </c>
      <c r="J21" s="8">
        <f>'Protocole Inventaire'!J21*($A21/200)^2*PI()</f>
        <v>0.79262382650070473</v>
      </c>
      <c r="K21" s="8">
        <f>'Protocole Inventaire'!K21*($A21/200)^2*PI()</f>
        <v>0.52841588433380315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0.52841588433380315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0.60381410801995827</v>
      </c>
      <c r="E22" s="8">
        <f>'Protocole Inventaire'!E22*($A22/200)^2*PI()</f>
        <v>0.60381410801995827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1.2076282160399165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0.34211943997592853</v>
      </c>
      <c r="E23" s="8">
        <f>'Protocole Inventaire'!E23*($A23/200)^2*PI()</f>
        <v>0.34211943997592853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1.0263583199277855</v>
      </c>
      <c r="J23" s="8">
        <f>'Protocole Inventaire'!J23*($A23/200)^2*PI()</f>
        <v>0.34211943997592853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0.76969020012949918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0.52810172506844411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1.885583910684594</v>
      </c>
      <c r="D53">
        <f t="shared" ref="D53:S53" si="0">SUM(D9:D51)</f>
        <v>5.1352473515578767</v>
      </c>
      <c r="E53">
        <f t="shared" si="0"/>
        <v>1.8972078035028761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25.132427069452991</v>
      </c>
      <c r="J53">
        <f t="shared" si="0"/>
        <v>2.3643626310916783</v>
      </c>
      <c r="K53">
        <f t="shared" si="0"/>
        <v>1.519588366541383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1.6047255274536663</v>
      </c>
      <c r="P53">
        <f t="shared" si="0"/>
        <v>0</v>
      </c>
      <c r="Q53">
        <f t="shared" si="0"/>
        <v>0</v>
      </c>
      <c r="R53">
        <f t="shared" si="0"/>
        <v>5.3092915845667513E-2</v>
      </c>
      <c r="S53">
        <f t="shared" si="0"/>
        <v>0</v>
      </c>
      <c r="T53">
        <f>SUM(C53:S53)</f>
        <v>39.592235576130733</v>
      </c>
    </row>
    <row r="54" spans="1:20" x14ac:dyDescent="0.25">
      <c r="A54" t="s">
        <v>49</v>
      </c>
      <c r="B54" t="s">
        <v>30</v>
      </c>
      <c r="C54">
        <f>C53/$B$6</f>
        <v>2.0950932340939934</v>
      </c>
      <c r="D54">
        <f t="shared" ref="D54:S54" si="1">D53/$B$6</f>
        <v>5.7058303906198633</v>
      </c>
      <c r="E54">
        <f t="shared" si="1"/>
        <v>2.1080086705587511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27.924918966058879</v>
      </c>
      <c r="J54">
        <f t="shared" si="1"/>
        <v>2.6270695901018648</v>
      </c>
      <c r="K54">
        <f t="shared" si="1"/>
        <v>1.6884315183793144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1.7830283638374069</v>
      </c>
      <c r="P54">
        <f t="shared" si="1"/>
        <v>0</v>
      </c>
      <c r="Q54">
        <f t="shared" si="1"/>
        <v>0</v>
      </c>
      <c r="R54">
        <f t="shared" si="1"/>
        <v>5.8992128717408346E-2</v>
      </c>
      <c r="S54">
        <f t="shared" si="1"/>
        <v>0</v>
      </c>
      <c r="T54">
        <f>SUM(C54:S54)</f>
        <v>43.991372862367491</v>
      </c>
    </row>
    <row r="55" spans="1:20" x14ac:dyDescent="0.25">
      <c r="A55" t="s">
        <v>49</v>
      </c>
      <c r="B55" t="s">
        <v>50</v>
      </c>
      <c r="C55">
        <f>C54/$T54</f>
        <v>4.7625093234729327E-2</v>
      </c>
      <c r="D55">
        <f t="shared" ref="D55:S55" si="2">D54/$T54</f>
        <v>0.12970339453763507</v>
      </c>
      <c r="E55">
        <f t="shared" si="2"/>
        <v>4.7918683446272974E-2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0.63478171171028186</v>
      </c>
      <c r="J55">
        <f t="shared" si="2"/>
        <v>5.9717836002094786E-2</v>
      </c>
      <c r="K55">
        <f t="shared" si="2"/>
        <v>3.8380969006395489E-2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4.0531318934188168E-2</v>
      </c>
      <c r="P55">
        <f t="shared" si="2"/>
        <v>0</v>
      </c>
      <c r="Q55">
        <f t="shared" si="2"/>
        <v>0</v>
      </c>
      <c r="R55">
        <f t="shared" si="2"/>
        <v>1.3409931284020754E-3</v>
      </c>
      <c r="S55">
        <f t="shared" si="2"/>
        <v>0</v>
      </c>
      <c r="T55">
        <f>SUM(C55:S55)</f>
        <v>0.99999999999999978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0.24</v>
      </c>
      <c r="D10" s="8">
        <f>'Protocole Inventaire'!D10*$B10</f>
        <v>2.6399999999999997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0.6</v>
      </c>
      <c r="J10" s="8">
        <f>'Protocole Inventaire'!J10*$B10</f>
        <v>0.12</v>
      </c>
      <c r="K10" s="8">
        <f>'Protocole Inventaire'!K10*$B10</f>
        <v>0.36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1.44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0.36</v>
      </c>
      <c r="D11" s="8">
        <f>'Protocole Inventaire'!D11*$B11</f>
        <v>3.96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0.89999999999999991</v>
      </c>
      <c r="J11" s="8">
        <f>'Protocole Inventaire'!J11*$B11</f>
        <v>0</v>
      </c>
      <c r="K11" s="8">
        <f>'Protocole Inventaire'!K11*$B11</f>
        <v>0.18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1.6199999999999999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0.28999999999999998</v>
      </c>
      <c r="D12" s="8">
        <f>'Protocole Inventaire'!D12*$B12</f>
        <v>3.7699999999999996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1.1599999999999999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2.0299999999999998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0.46</v>
      </c>
      <c r="D13" s="8">
        <f>'Protocole Inventaire'!D13*$B13</f>
        <v>2.7600000000000002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3.68</v>
      </c>
      <c r="J13" s="8">
        <f>'Protocole Inventaire'!J13*$B13</f>
        <v>0.46</v>
      </c>
      <c r="K13" s="8">
        <f>'Protocole Inventaire'!K13*$B13</f>
        <v>0.46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1.84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0.46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0.67</v>
      </c>
      <c r="D14" s="8">
        <f>'Protocole Inventaire'!D14*$B14</f>
        <v>2.68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8.0400000000000009</v>
      </c>
      <c r="J14" s="8">
        <f>'Protocole Inventaire'!J14*$B14</f>
        <v>0</v>
      </c>
      <c r="K14" s="8">
        <f>'Protocole Inventaire'!K14*$B14</f>
        <v>0.67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0.67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1.84</v>
      </c>
      <c r="D15" s="8">
        <f>'Protocole Inventaire'!D15*$B15</f>
        <v>2.7600000000000002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11.040000000000001</v>
      </c>
      <c r="J15" s="8">
        <f>'Protocole Inventaire'!J15*$B15</f>
        <v>0.92</v>
      </c>
      <c r="K15" s="8">
        <f>'Protocole Inventaire'!K15*$B15</f>
        <v>0.92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2.42</v>
      </c>
      <c r="D16" s="8">
        <f>'Protocole Inventaire'!D16*$B16</f>
        <v>1.21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15.73</v>
      </c>
      <c r="J16" s="8">
        <f>'Protocole Inventaire'!J16*$B16</f>
        <v>3.63</v>
      </c>
      <c r="K16" s="8">
        <f>'Protocole Inventaire'!K16*$B16</f>
        <v>1.21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1.21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3.12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28.080000000000002</v>
      </c>
      <c r="J17" s="8">
        <f>'Protocole Inventaire'!J17*$B17</f>
        <v>1.56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5.79</v>
      </c>
      <c r="D18" s="8">
        <f>'Protocole Inventaire'!D18*$B18</f>
        <v>1.93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46.32</v>
      </c>
      <c r="J18" s="8">
        <f>'Protocole Inventaire'!J18*$B18</f>
        <v>1.93</v>
      </c>
      <c r="K18" s="8">
        <f>'Protocole Inventaire'!K18*$B18</f>
        <v>1.93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4.7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35.25</v>
      </c>
      <c r="J19" s="8">
        <f>'Protocole Inventaire'!J19*$B19</f>
        <v>2.35</v>
      </c>
      <c r="K19" s="8">
        <f>'Protocole Inventaire'!K19*$B19</f>
        <v>2.35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5.58</v>
      </c>
      <c r="D20" s="8">
        <f>'Protocole Inventaire'!D20*$B20</f>
        <v>5.58</v>
      </c>
      <c r="E20" s="8">
        <f>'Protocole Inventaire'!E20*$B20</f>
        <v>8.370000000000001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58.59</v>
      </c>
      <c r="J20" s="8">
        <f>'Protocole Inventaire'!J20*$B20</f>
        <v>2.79</v>
      </c>
      <c r="K20" s="8">
        <f>'Protocole Inventaire'!K20*$B20</f>
        <v>2.79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9.81</v>
      </c>
      <c r="E21" s="8">
        <f>'Protocole Inventaire'!E21*$B21</f>
        <v>3.27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39.24</v>
      </c>
      <c r="J21" s="8">
        <f>'Protocole Inventaire'!J21*$B21</f>
        <v>9.81</v>
      </c>
      <c r="K21" s="8">
        <f>'Protocole Inventaire'!K21*$B21</f>
        <v>6.54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6.54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7.6</v>
      </c>
      <c r="E22" s="8">
        <f>'Protocole Inventaire'!E22*$B22</f>
        <v>7.6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15.2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4.37</v>
      </c>
      <c r="E23" s="8">
        <f>'Protocole Inventaire'!E23*$B23</f>
        <v>4.37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13.11</v>
      </c>
      <c r="J23" s="8">
        <f>'Protocole Inventaire'!J23*$B23</f>
        <v>4.37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9.98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7.06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20.770000000000003</v>
      </c>
      <c r="D53">
        <f t="shared" ref="D53:S53" si="0">SUM(D9:D51)</f>
        <v>53.77</v>
      </c>
      <c r="E53">
        <f t="shared" si="0"/>
        <v>23.610000000000003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293.98000000000008</v>
      </c>
      <c r="J53">
        <f t="shared" si="0"/>
        <v>27.94</v>
      </c>
      <c r="K53">
        <f t="shared" si="0"/>
        <v>17.41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15.349999999999998</v>
      </c>
      <c r="P53">
        <f t="shared" si="0"/>
        <v>0</v>
      </c>
      <c r="Q53">
        <f t="shared" si="0"/>
        <v>0</v>
      </c>
      <c r="R53">
        <f t="shared" si="0"/>
        <v>0.46</v>
      </c>
      <c r="S53">
        <f t="shared" si="0"/>
        <v>0</v>
      </c>
      <c r="T53">
        <f>SUM(C53:S53)</f>
        <v>453.29000000000013</v>
      </c>
    </row>
    <row r="54" spans="1:20" x14ac:dyDescent="0.25">
      <c r="A54" t="s">
        <v>53</v>
      </c>
      <c r="B54" t="s">
        <v>30</v>
      </c>
      <c r="C54">
        <f>C53/$B$6</f>
        <v>23.077777777777779</v>
      </c>
      <c r="D54">
        <f t="shared" ref="D54:S54" si="1">D53/$B$6</f>
        <v>59.744444444444447</v>
      </c>
      <c r="E54">
        <f t="shared" si="1"/>
        <v>26.233333333333334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326.6444444444445</v>
      </c>
      <c r="J54">
        <f t="shared" si="1"/>
        <v>31.044444444444444</v>
      </c>
      <c r="K54">
        <f t="shared" si="1"/>
        <v>19.344444444444445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17.055555555555554</v>
      </c>
      <c r="P54">
        <f t="shared" si="1"/>
        <v>0</v>
      </c>
      <c r="Q54">
        <f t="shared" si="1"/>
        <v>0</v>
      </c>
      <c r="R54">
        <f t="shared" si="1"/>
        <v>0.51111111111111107</v>
      </c>
      <c r="S54">
        <f t="shared" si="1"/>
        <v>0</v>
      </c>
      <c r="T54">
        <f>SUM(C54:S54)</f>
        <v>503.65555555555557</v>
      </c>
    </row>
    <row r="55" spans="1:20" x14ac:dyDescent="0.25">
      <c r="A55" t="s">
        <v>53</v>
      </c>
      <c r="B55" t="s">
        <v>50</v>
      </c>
      <c r="C55">
        <f>C54/$T54</f>
        <v>4.5820556376712479E-2</v>
      </c>
      <c r="D55">
        <f t="shared" ref="D55:S55" si="2">D54/$T54</f>
        <v>0.11862163295020847</v>
      </c>
      <c r="E55">
        <f t="shared" si="2"/>
        <v>5.2085861148492139E-2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0.64854728760837443</v>
      </c>
      <c r="J55">
        <f t="shared" si="2"/>
        <v>6.1638244832226609E-2</v>
      </c>
      <c r="K55">
        <f t="shared" si="2"/>
        <v>3.8408083125592886E-2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3.3863531072823132E-2</v>
      </c>
      <c r="P55">
        <f t="shared" si="2"/>
        <v>0</v>
      </c>
      <c r="Q55">
        <f t="shared" si="2"/>
        <v>0</v>
      </c>
      <c r="R55">
        <f t="shared" si="2"/>
        <v>1.0148028855699442E-3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2025-10-20T14:09:15Z</dcterms:modified>
</cp:coreProperties>
</file>