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axisgruppe_WA\01_WA_Bannwald_Vaettis_2021\01_WF-Einrichtung_2003\"/>
    </mc:Choice>
  </mc:AlternateContent>
  <xr:revisionPtr revIDLastSave="0" documentId="8_{FBE83A83-1358-49EA-91F4-2B0D668FD773}" xr6:coauthVersionLast="47" xr6:coauthVersionMax="47" xr10:uidLastSave="{00000000-0000-0000-0000-000000000000}"/>
  <bookViews>
    <workbookView xWindow="28680" yWindow="-120" windowWidth="29040" windowHeight="17520" xr2:uid="{F5AF8166-C36D-8F43-A718-C991CCD96BC1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6" l="1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2" i="5" l="1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0" i="6" l="1"/>
  <c r="O30" i="6"/>
  <c r="D30" i="6"/>
  <c r="P30" i="6"/>
  <c r="R30" i="6"/>
  <c r="E30" i="6"/>
  <c r="Q30" i="6"/>
  <c r="F30" i="6"/>
  <c r="G30" i="6"/>
  <c r="S30" i="6"/>
  <c r="H30" i="6"/>
  <c r="I30" i="6"/>
  <c r="J30" i="6"/>
  <c r="K30" i="6"/>
  <c r="L30" i="6"/>
  <c r="N30" i="6"/>
  <c r="M30" i="6"/>
  <c r="J31" i="6"/>
  <c r="K31" i="6"/>
  <c r="L31" i="6"/>
  <c r="M31" i="6"/>
  <c r="N31" i="6"/>
  <c r="C31" i="6"/>
  <c r="O31" i="6"/>
  <c r="D31" i="6"/>
  <c r="P31" i="6"/>
  <c r="E31" i="6"/>
  <c r="Q31" i="6"/>
  <c r="I31" i="6"/>
  <c r="F31" i="6"/>
  <c r="R31" i="6"/>
  <c r="G31" i="6"/>
  <c r="S31" i="6"/>
  <c r="H31" i="6"/>
  <c r="C31" i="5"/>
  <c r="O31" i="5"/>
  <c r="Q31" i="5"/>
  <c r="D31" i="5"/>
  <c r="P31" i="5"/>
  <c r="E31" i="5"/>
  <c r="F31" i="5"/>
  <c r="R31" i="5"/>
  <c r="G31" i="5"/>
  <c r="S31" i="5"/>
  <c r="H31" i="5"/>
  <c r="I31" i="5"/>
  <c r="J31" i="5"/>
  <c r="N31" i="5"/>
  <c r="K31" i="5"/>
  <c r="L31" i="5"/>
  <c r="M31" i="5"/>
  <c r="C30" i="5"/>
  <c r="O30" i="5"/>
  <c r="D30" i="5"/>
  <c r="P30" i="5"/>
  <c r="E30" i="5"/>
  <c r="Q30" i="5"/>
  <c r="F30" i="5"/>
  <c r="R30" i="5"/>
  <c r="G30" i="5"/>
  <c r="S30" i="5"/>
  <c r="H30" i="5"/>
  <c r="L30" i="5"/>
  <c r="I30" i="5"/>
  <c r="N30" i="5"/>
  <c r="J30" i="5"/>
  <c r="K30" i="5"/>
  <c r="M30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<sst xmlns="http://schemas.openxmlformats.org/spreadsheetml/2006/main" count="154" uniqueCount="51">
  <si>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</si>
  <si>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</si>
  <si>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</si>
  <si>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</si>
  <si>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</si>
  <si>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</si>
  <si>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</si>
  <si>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</si>
  <si>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</si>
  <si>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</si>
  <si>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</si>
  <si>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</si>
  <si>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</si>
  <si>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</si>
  <si>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</si>
  <si>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</si>
  <si>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</si>
  <si>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</si>
  <si>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</si>
  <si>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</si>
  <si>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</si>
  <si>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</si>
  <si>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</si>
  <si>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</si>
  <si>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</si>
  <si>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</si>
  <si>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</si>
  <si>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</si>
  <si>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</si>
  <si>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</si>
  <si>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</si>
  <si>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</si>
  <si>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</si>
  <si>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</si>
  <si>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</si>
  <si>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</si>
  <si>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</si>
  <si>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</si>
  <si>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</si>
  <si>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</si>
  <si>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</si>
  <si>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</si>
  <si>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</si>
  <si>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</si>
  <si>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</si>
  <si>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</si>
  <si>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</si>
  <si>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Arve</t>
  </si>
  <si>
    <t>Eichen</t>
  </si>
  <si>
    <t>Kastanie</t>
  </si>
  <si>
    <t>Bannwald Vättis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</si>
</sst>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sheetPr>
    <pageSetUpPr fitToPage="1"/>
  </sheetPr>
  <dimension ref="A1:U61"/>
  <sheetViews>
    <sheetView tabSelected="1" topLeftCell="A25" zoomScale="90" zoomScaleNormal="90" workbookViewId="0">
      <selection activeCell="T54" sqref="T54"/>
    </sheetView>
  </sheetViews>
  <sheetFormatPr baseColWidth="10" defaultColWidth="11" defaultRowHeight="15.75" x14ac:dyDescent="0.25"/>
  <cols>
    <col min="1" max="1" width="17.75" style="12" customWidth="1"/>
    <col min="2" max="2" width="12" style="12" customWidth="1"/>
    <col min="3" max="20" width="11" style="12"/>
    <col min="21" max="21" width="17.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10" t="s">
        <v>50</v>
      </c>
    </row>
    <row r="4" spans="1:19" x14ac:dyDescent="0.25">
      <c r="A4" s="13" t="s">
        <v>16</v>
      </c>
      <c r="B4" s="28">
        <v>37622</v>
      </c>
    </row>
    <row r="5" spans="1:19" x14ac:dyDescent="0.25">
      <c r="A5" s="13" t="s">
        <v>17</v>
      </c>
      <c r="B5" s="10"/>
    </row>
    <row r="6" spans="1:19" x14ac:dyDescent="0.25">
      <c r="A6" s="13" t="s">
        <v>18</v>
      </c>
      <c r="B6" s="6">
        <v>0.9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47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48</v>
      </c>
      <c r="Q8" s="15" t="s">
        <v>49</v>
      </c>
      <c r="R8" s="15" t="s">
        <v>12</v>
      </c>
      <c r="S8" s="15" t="s">
        <v>4</v>
      </c>
    </row>
    <row r="9" spans="1:19" x14ac:dyDescent="0.25">
      <c r="A9" s="7">
        <v>10</v>
      </c>
      <c r="B9" s="7">
        <v>0.05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18</v>
      </c>
      <c r="B11" s="8">
        <v>0.2</v>
      </c>
      <c r="C11" s="8"/>
      <c r="D11" s="8">
        <v>10</v>
      </c>
      <c r="E11" s="8"/>
      <c r="F11" s="8"/>
      <c r="G11" s="8"/>
      <c r="H11" s="8"/>
      <c r="I11" s="8">
        <v>9</v>
      </c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8">
        <v>22</v>
      </c>
      <c r="B12" s="8">
        <v>0.3</v>
      </c>
      <c r="C12" s="8"/>
      <c r="D12" s="8">
        <v>2</v>
      </c>
      <c r="E12" s="8"/>
      <c r="F12" s="8"/>
      <c r="G12" s="8"/>
      <c r="H12" s="8"/>
      <c r="I12" s="8">
        <v>15</v>
      </c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8">
        <v>26</v>
      </c>
      <c r="B13" s="8">
        <v>0.5</v>
      </c>
      <c r="C13" s="8">
        <v>3</v>
      </c>
      <c r="D13" s="8">
        <v>3</v>
      </c>
      <c r="E13" s="8"/>
      <c r="F13" s="8"/>
      <c r="G13" s="8"/>
      <c r="H13" s="8"/>
      <c r="I13" s="8">
        <v>26</v>
      </c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>
        <v>30</v>
      </c>
      <c r="B14" s="8">
        <v>0.7</v>
      </c>
      <c r="C14" s="8">
        <v>10</v>
      </c>
      <c r="D14" s="8">
        <v>4</v>
      </c>
      <c r="E14" s="8"/>
      <c r="F14" s="8"/>
      <c r="G14" s="8"/>
      <c r="H14" s="8"/>
      <c r="I14" s="8">
        <v>28</v>
      </c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34</v>
      </c>
      <c r="B15" s="8">
        <v>0.9</v>
      </c>
      <c r="C15" s="8">
        <v>16</v>
      </c>
      <c r="D15" s="8">
        <v>2</v>
      </c>
      <c r="E15" s="8">
        <v>1</v>
      </c>
      <c r="F15" s="8"/>
      <c r="G15" s="8"/>
      <c r="H15" s="8"/>
      <c r="I15" s="8">
        <v>26</v>
      </c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38</v>
      </c>
      <c r="B16" s="8">
        <v>1.2</v>
      </c>
      <c r="C16" s="8">
        <v>22</v>
      </c>
      <c r="D16" s="8">
        <v>4</v>
      </c>
      <c r="E16" s="8">
        <v>2</v>
      </c>
      <c r="F16" s="8"/>
      <c r="G16" s="8"/>
      <c r="H16" s="8"/>
      <c r="I16" s="8">
        <v>11</v>
      </c>
      <c r="J16" s="8"/>
      <c r="K16" s="8">
        <v>1</v>
      </c>
      <c r="L16" s="8"/>
      <c r="M16" s="8"/>
      <c r="N16" s="8"/>
      <c r="O16" s="8">
        <v>1</v>
      </c>
      <c r="P16" s="8"/>
      <c r="Q16" s="8"/>
      <c r="R16" s="8"/>
      <c r="S16" s="8"/>
    </row>
    <row r="17" spans="1:19" x14ac:dyDescent="0.25">
      <c r="A17" s="8">
        <v>42</v>
      </c>
      <c r="B17" s="8">
        <v>1.5</v>
      </c>
      <c r="C17" s="8">
        <v>28</v>
      </c>
      <c r="D17" s="8">
        <v>4</v>
      </c>
      <c r="E17" s="8">
        <v>2</v>
      </c>
      <c r="F17" s="8"/>
      <c r="G17" s="8"/>
      <c r="H17" s="8"/>
      <c r="I17" s="8">
        <v>9</v>
      </c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8">
        <v>1.8</v>
      </c>
      <c r="C18" s="8">
        <v>22</v>
      </c>
      <c r="D18" s="8">
        <v>7</v>
      </c>
      <c r="E18" s="8">
        <v>2</v>
      </c>
      <c r="F18" s="8"/>
      <c r="G18" s="8"/>
      <c r="H18" s="8"/>
      <c r="I18" s="8">
        <v>2</v>
      </c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2.2000000000000002</v>
      </c>
      <c r="C19" s="8">
        <v>27</v>
      </c>
      <c r="D19" s="8">
        <v>1</v>
      </c>
      <c r="E19" s="8">
        <v>1</v>
      </c>
      <c r="F19" s="8">
        <v>1</v>
      </c>
      <c r="G19" s="8"/>
      <c r="H19" s="8"/>
      <c r="I19" s="8">
        <v>1</v>
      </c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2.6</v>
      </c>
      <c r="C20" s="8">
        <v>23</v>
      </c>
      <c r="D20" s="8">
        <v>3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</v>
      </c>
      <c r="C21" s="8">
        <v>16</v>
      </c>
      <c r="D21" s="8">
        <v>2</v>
      </c>
      <c r="E21" s="8">
        <v>1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3.4</v>
      </c>
      <c r="C22" s="8">
        <v>10</v>
      </c>
      <c r="D22" s="8">
        <v>2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3.9</v>
      </c>
      <c r="C23" s="8">
        <v>8</v>
      </c>
      <c r="D23" s="8">
        <v>3</v>
      </c>
      <c r="E23" s="8">
        <v>2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4.4000000000000004</v>
      </c>
      <c r="C24" s="8">
        <v>4</v>
      </c>
      <c r="D24" s="8">
        <v>3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4.9000000000000004</v>
      </c>
      <c r="C25" s="8">
        <v>3</v>
      </c>
      <c r="D25" s="8">
        <v>1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5.4</v>
      </c>
      <c r="C26" s="8">
        <v>1</v>
      </c>
      <c r="D26" s="8">
        <v>2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6</v>
      </c>
      <c r="C27" s="8"/>
      <c r="D27" s="8">
        <v>2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6.6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7.2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7.9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8.6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47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48</v>
      </c>
      <c r="Q53" s="17" t="s">
        <v>49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193</v>
      </c>
      <c r="D54" s="12">
        <f t="shared" ref="D54:S54" si="0">SUM(D9:D51)</f>
        <v>55</v>
      </c>
      <c r="E54" s="12">
        <f t="shared" si="0"/>
        <v>11</v>
      </c>
      <c r="F54" s="12">
        <f t="shared" ref="F54:G54" si="1">SUM(F9:F51)</f>
        <v>1</v>
      </c>
      <c r="G54" s="12">
        <f t="shared" si="1"/>
        <v>0</v>
      </c>
      <c r="H54" s="12">
        <f t="shared" si="0"/>
        <v>0</v>
      </c>
      <c r="I54" s="12">
        <f t="shared" si="0"/>
        <v>127</v>
      </c>
      <c r="J54" s="12">
        <f t="shared" si="0"/>
        <v>0</v>
      </c>
      <c r="K54" s="12">
        <f t="shared" si="0"/>
        <v>1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1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389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214.4</v>
      </c>
      <c r="D55" s="20">
        <f t="shared" ref="D55:S55" si="3">ROUND(D54/$B$6, 1)</f>
        <v>61.1</v>
      </c>
      <c r="E55" s="20">
        <f t="shared" si="3"/>
        <v>12.2</v>
      </c>
      <c r="F55" s="20">
        <f t="shared" si="3"/>
        <v>1.1000000000000001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141.1</v>
      </c>
      <c r="J55" s="20">
        <f t="shared" si="3"/>
        <v>0</v>
      </c>
      <c r="K55" s="20">
        <f t="shared" si="3"/>
        <v>1.1000000000000001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1.1000000000000001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432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>
        <f>ROUND('Berechnungen Grundflaeche'!C53, 2)</f>
        <v>36.21</v>
      </c>
      <c r="D56" s="22">
        <f>ROUND('Berechnungen Grundflaeche'!D53, 2)</f>
        <v>9.76</v>
      </c>
      <c r="E56" s="22">
        <f>ROUND('Berechnungen Grundflaeche'!E53, 2)</f>
        <v>2.0699999999999998</v>
      </c>
      <c r="F56" s="22">
        <f>ROUND('Berechnungen Grundflaeche'!F53, 2)</f>
        <v>0.2</v>
      </c>
      <c r="G56" s="22">
        <f>ROUND('Berechnungen Grundflaeche'!G53, 2)</f>
        <v>0</v>
      </c>
      <c r="H56" s="22">
        <f>ROUND('Berechnungen Grundflaeche'!H53, 2)</f>
        <v>0</v>
      </c>
      <c r="I56" s="22">
        <f>ROUND('Berechnungen Grundflaeche'!I53, 2)</f>
        <v>9.5399999999999991</v>
      </c>
      <c r="J56" s="22">
        <f>ROUND('Berechnungen Grundflaeche'!J53, 2)</f>
        <v>0</v>
      </c>
      <c r="K56" s="22">
        <f>ROUND('Berechnungen Grundflaeche'!K53, 2)</f>
        <v>0.11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0.11</v>
      </c>
      <c r="P56" s="22">
        <f>ROUND('Berechnungen Grundflaeche'!P53, 2)</f>
        <v>0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0</v>
      </c>
      <c r="T56" s="23">
        <f>ROUND('Berechnungen Grundflaeche'!T53,1)</f>
        <v>58</v>
      </c>
      <c r="U56" s="13" t="s">
        <v>41</v>
      </c>
    </row>
    <row r="57" spans="1:21" ht="18" x14ac:dyDescent="0.25">
      <c r="A57" s="13"/>
      <c r="B57" s="13" t="s">
        <v>26</v>
      </c>
      <c r="C57" s="22">
        <f>ROUND('Berechnungen Grundflaeche'!C54, 2)</f>
        <v>40.229999999999997</v>
      </c>
      <c r="D57" s="22">
        <f>ROUND('Berechnungen Grundflaeche'!D54, 2)</f>
        <v>10.85</v>
      </c>
      <c r="E57" s="22">
        <f>ROUND('Berechnungen Grundflaeche'!E54, 2)</f>
        <v>2.2999999999999998</v>
      </c>
      <c r="F57" s="22">
        <f>ROUND('Berechnungen Grundflaeche'!F54, 2)</f>
        <v>0.22</v>
      </c>
      <c r="G57" s="22">
        <f>ROUND('Berechnungen Grundflaeche'!G54, 2)</f>
        <v>0</v>
      </c>
      <c r="H57" s="22">
        <f>ROUND('Berechnungen Grundflaeche'!H54, 2)</f>
        <v>0</v>
      </c>
      <c r="I57" s="22">
        <f>ROUND('Berechnungen Grundflaeche'!I54, 2)</f>
        <v>10.6</v>
      </c>
      <c r="J57" s="22">
        <f>ROUND('Berechnungen Grundflaeche'!J54, 2)</f>
        <v>0</v>
      </c>
      <c r="K57" s="22">
        <f>ROUND('Berechnungen Grundflaeche'!K54, 2)</f>
        <v>0.13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0.13</v>
      </c>
      <c r="P57" s="22">
        <f>ROUND('Berechnungen Grundflaeche'!P54, 2)</f>
        <v>0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0</v>
      </c>
      <c r="T57" s="23">
        <f>ROUND('Berechnungen Grundflaeche'!T54, 1)</f>
        <v>64.5</v>
      </c>
      <c r="U57" s="13" t="s">
        <v>42</v>
      </c>
    </row>
    <row r="58" spans="1:21" x14ac:dyDescent="0.25">
      <c r="A58" s="19"/>
      <c r="B58" s="19" t="s">
        <v>27</v>
      </c>
      <c r="C58" s="24">
        <f>ROUND(100 * 'Berechnungen Grundflaeche'!C55,0)</f>
        <v>62</v>
      </c>
      <c r="D58" s="24">
        <f>ROUND(100 * 'Berechnungen Grundflaeche'!D55,0)</f>
        <v>17</v>
      </c>
      <c r="E58" s="24">
        <f>ROUND(100 * 'Berechnungen Grundflaeche'!E55,0)</f>
        <v>4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16</v>
      </c>
      <c r="J58" s="24">
        <f>ROUND(100 * 'Berechnungen Grundflaeche'!J55,0)</f>
        <v>0</v>
      </c>
      <c r="K58" s="24">
        <f>ROUND(100 * 'Berechnungen Grundflaeche'!K55,0)</f>
        <v>0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0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401</v>
      </c>
      <c r="D59" s="26">
        <f>ROUND('Berechnungen Vorrat'!D53, 1)</f>
        <v>107.5</v>
      </c>
      <c r="E59" s="26">
        <f>ROUND('Berechnungen Vorrat'!E53, 1)</f>
        <v>22.9</v>
      </c>
      <c r="F59" s="26">
        <f>ROUND('Berechnungen Vorrat'!F53, 1)</f>
        <v>2.2000000000000002</v>
      </c>
      <c r="G59" s="26">
        <f>ROUND('Berechnungen Vorrat'!G53, 1)</f>
        <v>0</v>
      </c>
      <c r="H59" s="26">
        <f>ROUND('Berechnungen Vorrat'!H53, 1)</f>
        <v>0</v>
      </c>
      <c r="I59" s="26">
        <f>ROUND('Berechnungen Vorrat'!I53, 1)</f>
        <v>94.8</v>
      </c>
      <c r="J59" s="26">
        <f>ROUND('Berechnungen Vorrat'!J53, 1)</f>
        <v>0</v>
      </c>
      <c r="K59" s="26">
        <f>ROUND('Berechnungen Vorrat'!K53, 1)</f>
        <v>1.2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1.2</v>
      </c>
      <c r="P59" s="26">
        <f>ROUND('Berechnungen Vorrat'!P53, 1)</f>
        <v>0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0</v>
      </c>
      <c r="T59" s="27">
        <f>ROUND('Berechnungen Vorrat'!T53, 0)</f>
        <v>631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445.6</v>
      </c>
      <c r="D60" s="26">
        <f>ROUND('Berechnungen Vorrat'!D54, 1)</f>
        <v>119.4</v>
      </c>
      <c r="E60" s="26">
        <f>ROUND('Berechnungen Vorrat'!E54, 1)</f>
        <v>25.4</v>
      </c>
      <c r="F60" s="26">
        <f>ROUND('Berechnungen Vorrat'!F54, 1)</f>
        <v>2.4</v>
      </c>
      <c r="G60" s="26">
        <f>ROUND('Berechnungen Vorrat'!G54, 1)</f>
        <v>0</v>
      </c>
      <c r="H60" s="26">
        <f>ROUND('Berechnungen Vorrat'!H54, 1)</f>
        <v>0</v>
      </c>
      <c r="I60" s="26">
        <f>ROUND('Berechnungen Vorrat'!I54, 1)</f>
        <v>105.3</v>
      </c>
      <c r="J60" s="26">
        <f>ROUND('Berechnungen Vorrat'!J54, 1)</f>
        <v>0</v>
      </c>
      <c r="K60" s="26">
        <f>ROUND('Berechnungen Vorrat'!K54, 1)</f>
        <v>1.3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1.3</v>
      </c>
      <c r="P60" s="26">
        <f>ROUND('Berechnungen Vorrat'!P54, 1)</f>
        <v>0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0</v>
      </c>
      <c r="T60" s="27">
        <f>ROUND('Berechnungen Vorrat'!T54, 0)</f>
        <v>701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64</v>
      </c>
      <c r="D61" s="24">
        <f>ROUND(100 * 'Berechnungen Vorrat'!D55, 0)</f>
        <v>17</v>
      </c>
      <c r="E61" s="24">
        <f>ROUND(100 * 'Berechnungen Vorrat'!E55, 0)</f>
        <v>4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15</v>
      </c>
      <c r="J61" s="24">
        <f>ROUND(100 * 'Berechnungen Vorrat'!J55, 0)</f>
        <v>0</v>
      </c>
      <c r="K61" s="24">
        <f>ROUND(100 * 'Berechnungen Vorrat'!K55, 0)</f>
        <v>0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0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31496062992125984" right="0.31496062992125984" top="0.39370078740157483" bottom="0.39370078740157483" header="0.31496062992125984" footer="0.31496062992125984"/>
  <pageSetup paperSize="9" scale="5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0.9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Kluppierungsprotokoll!C9/$B$6</f>
        <v>0</v>
      </c>
      <c r="D9" s="7">
        <f>Kluppierungsprotokoll!D9/$B$6</f>
        <v>0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0</v>
      </c>
      <c r="J9" s="7">
        <f>Kluppierungsprotokoll!J9/$B$6</f>
        <v>0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Kluppierungsprotokoll!C10/$B$6</f>
        <v>0</v>
      </c>
      <c r="D10" s="8">
        <f>Kluppierungsprotokoll!D10/$B$6</f>
        <v>0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0</v>
      </c>
      <c r="J10" s="8">
        <f>Kluppierungsprotokoll!J10/$B$6</f>
        <v>0</v>
      </c>
      <c r="K10" s="8">
        <f>Kluppierungsprotokoll!K10/$B$6</f>
        <v>0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Kluppierungsprotokoll!C11/$B$6</f>
        <v>0</v>
      </c>
      <c r="D11" s="8">
        <f>Kluppierungsprotokoll!D11/$B$6</f>
        <v>11.111111111111111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10</v>
      </c>
      <c r="J11" s="8">
        <f>Kluppierungsprotokoll!J11/$B$6</f>
        <v>0</v>
      </c>
      <c r="K11" s="8">
        <f>Kluppierungsprotokoll!K11/$B$6</f>
        <v>0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0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Kluppierungsprotokoll!C12/$B$6</f>
        <v>0</v>
      </c>
      <c r="D12" s="8">
        <f>Kluppierungsprotokoll!D12/$B$6</f>
        <v>2.2222222222222223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16.666666666666668</v>
      </c>
      <c r="J12" s="8">
        <f>Kluppierungsprotokoll!J12/$B$6</f>
        <v>0</v>
      </c>
      <c r="K12" s="8">
        <f>Kluppierungsprotokoll!K12/$B$6</f>
        <v>0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0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Kluppierungsprotokoll!C13/$B$6</f>
        <v>3.333333333333333</v>
      </c>
      <c r="D13" s="8">
        <f>Kluppierungsprotokoll!D13/$B$6</f>
        <v>3.333333333333333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28.888888888888889</v>
      </c>
      <c r="J13" s="8">
        <f>Kluppierungsprotokoll!J13/$B$6</f>
        <v>0</v>
      </c>
      <c r="K13" s="8">
        <f>Kluppierungsprotokoll!K13/$B$6</f>
        <v>0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0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Kluppierungsprotokoll!C14/$B$6</f>
        <v>11.111111111111111</v>
      </c>
      <c r="D14" s="8">
        <f>Kluppierungsprotokoll!D14/$B$6</f>
        <v>4.4444444444444446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31.111111111111111</v>
      </c>
      <c r="J14" s="8">
        <f>Kluppierungsprotokoll!J14/$B$6</f>
        <v>0</v>
      </c>
      <c r="K14" s="8">
        <f>Kluppierungsprotokoll!K14/$B$6</f>
        <v>0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Kluppierungsprotokoll!C15/$B$6</f>
        <v>17.777777777777779</v>
      </c>
      <c r="D15" s="8">
        <f>Kluppierungsprotokoll!D15/$B$6</f>
        <v>2.2222222222222223</v>
      </c>
      <c r="E15" s="8">
        <f>Kluppierungsprotokoll!E15/$B$6</f>
        <v>1.1111111111111112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28.888888888888889</v>
      </c>
      <c r="J15" s="8">
        <f>Kluppierungsprotokoll!J15/$B$6</f>
        <v>0</v>
      </c>
      <c r="K15" s="8">
        <f>Kluppierungsprotokoll!K15/$B$6</f>
        <v>0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Kluppierungsprotokoll!C16/$B$6</f>
        <v>24.444444444444443</v>
      </c>
      <c r="D16" s="8">
        <f>Kluppierungsprotokoll!D16/$B$6</f>
        <v>4.4444444444444446</v>
      </c>
      <c r="E16" s="8">
        <f>Kluppierungsprotokoll!E16/$B$6</f>
        <v>2.2222222222222223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12.222222222222221</v>
      </c>
      <c r="J16" s="8">
        <f>Kluppierungsprotokoll!J16/$B$6</f>
        <v>0</v>
      </c>
      <c r="K16" s="8">
        <f>Kluppierungsprotokoll!K16/$B$6</f>
        <v>1.1111111111111112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1.1111111111111112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Kluppierungsprotokoll!C17/$B$6</f>
        <v>31.111111111111111</v>
      </c>
      <c r="D17" s="8">
        <f>Kluppierungsprotokoll!D17/$B$6</f>
        <v>4.4444444444444446</v>
      </c>
      <c r="E17" s="8">
        <f>Kluppierungsprotokoll!E17/$B$6</f>
        <v>2.2222222222222223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10</v>
      </c>
      <c r="J17" s="8">
        <f>Kluppierungsprotokoll!J17/$B$6</f>
        <v>0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Kluppierungsprotokoll!C18/$B$6</f>
        <v>24.444444444444443</v>
      </c>
      <c r="D18" s="8">
        <f>Kluppierungsprotokoll!D18/$B$6</f>
        <v>7.7777777777777777</v>
      </c>
      <c r="E18" s="8">
        <f>Kluppierungsprotokoll!E18/$B$6</f>
        <v>2.2222222222222223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2.2222222222222223</v>
      </c>
      <c r="J18" s="8">
        <f>Kluppierungsprotokoll!J18/$B$6</f>
        <v>0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Kluppierungsprotokoll!C19/$B$6</f>
        <v>30</v>
      </c>
      <c r="D19" s="8">
        <f>Kluppierungsprotokoll!D19/$B$6</f>
        <v>1.1111111111111112</v>
      </c>
      <c r="E19" s="8">
        <f>Kluppierungsprotokoll!E19/$B$6</f>
        <v>1.1111111111111112</v>
      </c>
      <c r="F19" s="8">
        <f>Kluppierungsprotokoll!F19/$B$6</f>
        <v>1.1111111111111112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1.1111111111111112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Kluppierungsprotokoll!C20/$B$6</f>
        <v>25.555555555555554</v>
      </c>
      <c r="D20" s="8">
        <f>Kluppierungsprotokoll!D20/$B$6</f>
        <v>3.333333333333333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0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Kluppierungsprotokoll!C21/$B$6</f>
        <v>17.777777777777779</v>
      </c>
      <c r="D21" s="8">
        <f>Kluppierungsprotokoll!D21/$B$6</f>
        <v>2.2222222222222223</v>
      </c>
      <c r="E21" s="8">
        <f>Kluppierungsprotokoll!E21/$B$6</f>
        <v>1.1111111111111112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0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Kluppierungsprotokoll!C22/$B$6</f>
        <v>11.111111111111111</v>
      </c>
      <c r="D22" s="8">
        <f>Kluppierungsprotokoll!D22/$B$6</f>
        <v>2.2222222222222223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Kluppierungsprotokoll!C23/$B$6</f>
        <v>8.8888888888888893</v>
      </c>
      <c r="D23" s="8">
        <f>Kluppierungsprotokoll!D23/$B$6</f>
        <v>3.333333333333333</v>
      </c>
      <c r="E23" s="8">
        <f>Kluppierungsprotokoll!E23/$B$6</f>
        <v>2.2222222222222223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Kluppierungsprotokoll!C24/$B$6</f>
        <v>4.4444444444444446</v>
      </c>
      <c r="D24" s="8">
        <f>Kluppierungsprotokoll!D24/$B$6</f>
        <v>3.333333333333333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Kluppierungsprotokoll!C25/$B$6</f>
        <v>3.333333333333333</v>
      </c>
      <c r="D25" s="8">
        <f>Kluppierungsprotokoll!D25/$B$6</f>
        <v>1.1111111111111112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Kluppierungsprotokoll!C26/$B$6</f>
        <v>1.1111111111111112</v>
      </c>
      <c r="D26" s="8">
        <f>Kluppierungsprotokoll!D26/$B$6</f>
        <v>2.2222222222222223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Kluppierungsprotokoll!C27/$B$6</f>
        <v>0</v>
      </c>
      <c r="D27" s="8">
        <f>Kluppierungsprotokoll!D27/$B$6</f>
        <v>2.2222222222222223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0.9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Kluppierungsprotokoll!C9*($A9/200)^2*PI()</f>
        <v>0</v>
      </c>
      <c r="D9" s="7">
        <f>Kluppierungsprotokoll!D9*($A9/200)^2*PI()</f>
        <v>0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0</v>
      </c>
      <c r="J9" s="7">
        <f>Kluppierungsprotokoll!J9*($A9/200)^2*PI()</f>
        <v>0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Kluppierungsprotokoll!C10*($A10/200)^2*PI()</f>
        <v>0</v>
      </c>
      <c r="D10" s="8">
        <f>Kluppierungsprotokoll!D10*($A10/200)^2*PI()</f>
        <v>0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0</v>
      </c>
      <c r="J10" s="8">
        <f>Kluppierungsprotokoll!J10*($A10/200)^2*PI()</f>
        <v>0</v>
      </c>
      <c r="K10" s="8">
        <f>Kluppierungsprotokoll!K10*($A10/200)^2*PI()</f>
        <v>0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Kluppierungsprotokoll!C11*($A11/200)^2*PI()</f>
        <v>0</v>
      </c>
      <c r="D11" s="8">
        <f>Kluppierungsprotokoll!D11*($A11/200)^2*PI()</f>
        <v>0.25446900494077318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0.22902210444669591</v>
      </c>
      <c r="J11" s="8">
        <f>Kluppierungsprotokoll!J11*($A11/200)^2*PI()</f>
        <v>0</v>
      </c>
      <c r="K11" s="8">
        <f>Kluppierungsprotokoll!K11*($A11/200)^2*PI()</f>
        <v>0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Kluppierungsprotokoll!C12*($A12/200)^2*PI()</f>
        <v>0</v>
      </c>
      <c r="D12" s="8">
        <f>Kluppierungsprotokoll!D12*($A12/200)^2*PI()</f>
        <v>7.6026542216872994E-2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0.5701990666265474</v>
      </c>
      <c r="J12" s="8">
        <f>Kluppierungsprotokoll!J12*($A12/200)^2*PI()</f>
        <v>0</v>
      </c>
      <c r="K12" s="8">
        <f>Kluppierungsprotokoll!K12*($A12/200)^2*PI()</f>
        <v>0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0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Kluppierungsprotokoll!C13*($A13/200)^2*PI()</f>
        <v>0.15927874753700255</v>
      </c>
      <c r="D13" s="8">
        <f>Kluppierungsprotokoll!D13*($A13/200)^2*PI()</f>
        <v>0.15927874753700255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1.3804158119873553</v>
      </c>
      <c r="J13" s="8">
        <f>Kluppierungsprotokoll!J13*($A13/200)^2*PI()</f>
        <v>0</v>
      </c>
      <c r="K13" s="8">
        <f>Kluppierungsprotokoll!K13*($A13/200)^2*PI()</f>
        <v>0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0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Kluppierungsprotokoll!C14*($A14/200)^2*PI()</f>
        <v>0.70685834705770334</v>
      </c>
      <c r="D14" s="8">
        <f>Kluppierungsprotokoll!D14*($A14/200)^2*PI()</f>
        <v>0.28274333882308139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1.9792033717615696</v>
      </c>
      <c r="J14" s="8">
        <f>Kluppierungsprotokoll!J14*($A14/200)^2*PI()</f>
        <v>0</v>
      </c>
      <c r="K14" s="8">
        <f>Kluppierungsprotokoll!K14*($A14/200)^2*PI()</f>
        <v>0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Kluppierungsprotokoll!C15*($A15/200)^2*PI()</f>
        <v>1.4526724430199207</v>
      </c>
      <c r="D15" s="8">
        <f>Kluppierungsprotokoll!D15*($A15/200)^2*PI()</f>
        <v>0.18158405537749009</v>
      </c>
      <c r="E15" s="8">
        <f>Kluppierungsprotokoll!E15*($A15/200)^2*PI()</f>
        <v>9.0792027688745044E-2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2.3605927199073711</v>
      </c>
      <c r="J15" s="8">
        <f>Kluppierungsprotokoll!J15*($A15/200)^2*PI()</f>
        <v>0</v>
      </c>
      <c r="K15" s="8">
        <f>Kluppierungsprotokoll!K15*($A15/200)^2*PI()</f>
        <v>0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Kluppierungsprotokoll!C16*($A16/200)^2*PI()</f>
        <v>2.4950528854810137</v>
      </c>
      <c r="D16" s="8">
        <f>Kluppierungsprotokoll!D16*($A16/200)^2*PI()</f>
        <v>0.45364597917836613</v>
      </c>
      <c r="E16" s="8">
        <f>Kluppierungsprotokoll!E16*($A16/200)^2*PI()</f>
        <v>0.22682298958918307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1.2475264427405068</v>
      </c>
      <c r="J16" s="8">
        <f>Kluppierungsprotokoll!J16*($A16/200)^2*PI()</f>
        <v>0</v>
      </c>
      <c r="K16" s="8">
        <f>Kluppierungsprotokoll!K16*($A16/200)^2*PI()</f>
        <v>0.11341149479459153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0.11341149479459153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Kluppierungsprotokoll!C17*($A17/200)^2*PI()</f>
        <v>3.8792386086526762</v>
      </c>
      <c r="D17" s="8">
        <f>Kluppierungsprotokoll!D17*($A17/200)^2*PI()</f>
        <v>0.55417694409323948</v>
      </c>
      <c r="E17" s="8">
        <f>Kluppierungsprotokoll!E17*($A17/200)^2*PI()</f>
        <v>0.27708847204661974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1.2468981242097887</v>
      </c>
      <c r="J17" s="8">
        <f>Kluppierungsprotokoll!J17*($A17/200)^2*PI()</f>
        <v>0</v>
      </c>
      <c r="K17" s="8">
        <f>Kluppierungsprotokoll!K17*($A17/200)^2*PI()</f>
        <v>0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Kluppierungsprotokoll!C18*($A18/200)^2*PI()</f>
        <v>3.6561855302478019</v>
      </c>
      <c r="D18" s="8">
        <f>Kluppierungsprotokoll!D18*($A18/200)^2*PI()</f>
        <v>1.1633317596243005</v>
      </c>
      <c r="E18" s="8">
        <f>Kluppierungsprotokoll!E18*($A18/200)^2*PI()</f>
        <v>0.33238050274980013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0.33238050274980013</v>
      </c>
      <c r="J18" s="8">
        <f>Kluppierungsprotokoll!J18*($A18/200)^2*PI()</f>
        <v>0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Kluppierungsprotokoll!C19*($A19/200)^2*PI()</f>
        <v>5.3014376029327757</v>
      </c>
      <c r="D19" s="8">
        <f>Kluppierungsprotokoll!D19*($A19/200)^2*PI()</f>
        <v>0.19634954084936207</v>
      </c>
      <c r="E19" s="8">
        <f>Kluppierungsprotokoll!E19*($A19/200)^2*PI()</f>
        <v>0.19634954084936207</v>
      </c>
      <c r="F19" s="8">
        <f>Kluppierungsprotokoll!F19*($A19/200)^2*PI()</f>
        <v>0.19634954084936207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0.19634954084936207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Kluppierungsprotokoll!C20*($A20/200)^2*PI()</f>
        <v>5.2675084022740064</v>
      </c>
      <c r="D20" s="8">
        <f>Kluppierungsprotokoll!D20*($A20/200)^2*PI()</f>
        <v>0.68706631334008772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Kluppierungsprotokoll!C21*($A21/200)^2*PI()</f>
        <v>4.2273270746704252</v>
      </c>
      <c r="D21" s="8">
        <f>Kluppierungsprotokoll!D21*($A21/200)^2*PI()</f>
        <v>0.52841588433380315</v>
      </c>
      <c r="E21" s="8">
        <f>Kluppierungsprotokoll!E21*($A21/200)^2*PI()</f>
        <v>0.26420794216690158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Kluppierungsprotokoll!C22*($A22/200)^2*PI()</f>
        <v>3.0190705400997913</v>
      </c>
      <c r="D22" s="8">
        <f>Kluppierungsprotokoll!D22*($A22/200)^2*PI()</f>
        <v>0.60381410801995827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Kluppierungsprotokoll!C23*($A23/200)^2*PI()</f>
        <v>2.7369555198074282</v>
      </c>
      <c r="D23" s="8">
        <f>Kluppierungsprotokoll!D23*($A23/200)^2*PI()</f>
        <v>1.0263583199277855</v>
      </c>
      <c r="E23" s="8">
        <f>Kluppierungsprotokoll!E23*($A23/200)^2*PI()</f>
        <v>0.68423887995185706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Kluppierungsprotokoll!C24*($A24/200)^2*PI()</f>
        <v>1.5393804002589984</v>
      </c>
      <c r="D24" s="8">
        <f>Kluppierungsprotokoll!D24*($A24/200)^2*PI()</f>
        <v>1.1545353001942489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Kluppierungsprotokoll!C25*($A25/200)^2*PI()</f>
        <v>1.2902521028293279</v>
      </c>
      <c r="D25" s="8">
        <f>Kluppierungsprotokoll!D25*($A25/200)^2*PI()</f>
        <v>0.43008403427644265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Kluppierungsprotokoll!C26*($A26/200)^2*PI()</f>
        <v>0.4778362426110076</v>
      </c>
      <c r="D26" s="8">
        <f>Kluppierungsprotokoll!D26*($A26/200)^2*PI()</f>
        <v>0.9556724852220152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Kluppierungsprotokoll!C27*($A27/200)^2*PI()</f>
        <v>0</v>
      </c>
      <c r="D27" s="8">
        <f>Kluppierungsprotokoll!D27*($A27/200)^2*PI()</f>
        <v>1.0562034501368882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>
        <f>SUM(C9:C51)</f>
        <v>36.209054447479879</v>
      </c>
      <c r="D53">
        <f t="shared" ref="D53:S53" si="0">SUM(D9:D51)</f>
        <v>9.7637558080917177</v>
      </c>
      <c r="E53">
        <f t="shared" si="0"/>
        <v>2.0718803550424685</v>
      </c>
      <c r="F53">
        <f t="shared" si="0"/>
        <v>0.19634954084936207</v>
      </c>
      <c r="G53">
        <f t="shared" si="0"/>
        <v>0</v>
      </c>
      <c r="H53">
        <f t="shared" si="0"/>
        <v>0</v>
      </c>
      <c r="I53">
        <f t="shared" si="0"/>
        <v>9.5425876852789955</v>
      </c>
      <c r="J53">
        <f t="shared" si="0"/>
        <v>0</v>
      </c>
      <c r="K53">
        <f t="shared" si="0"/>
        <v>0.11341149479459153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0.11341149479459153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58.010450826331599</v>
      </c>
    </row>
    <row r="54" spans="1:20" x14ac:dyDescent="0.25">
      <c r="A54" t="s">
        <v>24</v>
      </c>
      <c r="B54" t="s">
        <v>26</v>
      </c>
      <c r="C54">
        <f>C53/$B$6</f>
        <v>40.232282719422088</v>
      </c>
      <c r="D54">
        <f t="shared" ref="D54:S54" si="1">D53/$B$6</f>
        <v>10.848617564546354</v>
      </c>
      <c r="E54">
        <f t="shared" si="1"/>
        <v>2.3020892833805204</v>
      </c>
      <c r="F54">
        <f t="shared" si="1"/>
        <v>0.21816615649929119</v>
      </c>
      <c r="G54">
        <f t="shared" si="1"/>
        <v>0</v>
      </c>
      <c r="H54">
        <f t="shared" si="1"/>
        <v>0</v>
      </c>
      <c r="I54">
        <f t="shared" si="1"/>
        <v>10.60287520586555</v>
      </c>
      <c r="J54">
        <f t="shared" si="1"/>
        <v>0</v>
      </c>
      <c r="K54">
        <f t="shared" si="1"/>
        <v>0.12601277199399058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0.12601277199399058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64.456056473701764</v>
      </c>
    </row>
    <row r="55" spans="1:20" x14ac:dyDescent="0.25">
      <c r="A55" t="s">
        <v>24</v>
      </c>
      <c r="B55" t="s">
        <v>31</v>
      </c>
      <c r="C55">
        <f>C54/$T54</f>
        <v>0.6241815730045005</v>
      </c>
      <c r="D55">
        <f t="shared" ref="D55:S55" si="2">D54/$T54</f>
        <v>0.16831029011172313</v>
      </c>
      <c r="E55">
        <f t="shared" si="2"/>
        <v>3.5715639605097139E-2</v>
      </c>
      <c r="F55">
        <f t="shared" si="2"/>
        <v>3.3847270285346041E-3</v>
      </c>
      <c r="G55">
        <f t="shared" si="2"/>
        <v>0</v>
      </c>
      <c r="H55">
        <f t="shared" si="2"/>
        <v>0</v>
      </c>
      <c r="I55">
        <f t="shared" si="2"/>
        <v>0.16449773358678171</v>
      </c>
      <c r="J55">
        <f t="shared" si="2"/>
        <v>0</v>
      </c>
      <c r="K55">
        <f t="shared" si="2"/>
        <v>1.9550183316815869E-3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1.9550183316815869E-3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1.0000000000000002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0.9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Kluppierungsprotokoll!C9*$B9</f>
        <v>0</v>
      </c>
      <c r="D9" s="7">
        <f>Kluppierungsprotokoll!D9*$B9</f>
        <v>0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0</v>
      </c>
      <c r="J9" s="7">
        <f>Kluppierungsprotokoll!J9*$B9</f>
        <v>0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Kluppierungsprotokoll!C10*$B10</f>
        <v>0</v>
      </c>
      <c r="D10" s="8">
        <f>Kluppierungsprotokoll!D10*$B10</f>
        <v>0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0</v>
      </c>
      <c r="J10" s="8">
        <f>Kluppierungsprotokoll!J10*$B10</f>
        <v>0</v>
      </c>
      <c r="K10" s="8">
        <f>Kluppierungsprotokoll!K10*$B10</f>
        <v>0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Kluppierungsprotokoll!C11*$B11</f>
        <v>0</v>
      </c>
      <c r="D11" s="8">
        <f>Kluppierungsprotokoll!D11*$B11</f>
        <v>2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1.8</v>
      </c>
      <c r="J11" s="8">
        <f>Kluppierungsprotokoll!J11*$B11</f>
        <v>0</v>
      </c>
      <c r="K11" s="8">
        <f>Kluppierungsprotokoll!K11*$B11</f>
        <v>0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Kluppierungsprotokoll!C12*$B12</f>
        <v>0</v>
      </c>
      <c r="D12" s="8">
        <f>Kluppierungsprotokoll!D12*$B12</f>
        <v>0.6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4.5</v>
      </c>
      <c r="J12" s="8">
        <f>Kluppierungsprotokoll!J12*$B12</f>
        <v>0</v>
      </c>
      <c r="K12" s="8">
        <f>Kluppierungsprotokoll!K12*$B12</f>
        <v>0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Kluppierungsprotokoll!C13*$B13</f>
        <v>1.5</v>
      </c>
      <c r="D13" s="8">
        <f>Kluppierungsprotokoll!D13*$B13</f>
        <v>1.5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13</v>
      </c>
      <c r="J13" s="8">
        <f>Kluppierungsprotokoll!J13*$B13</f>
        <v>0</v>
      </c>
      <c r="K13" s="8">
        <f>Kluppierungsprotokoll!K13*$B13</f>
        <v>0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Kluppierungsprotokoll!C14*$B14</f>
        <v>7</v>
      </c>
      <c r="D14" s="8">
        <f>Kluppierungsprotokoll!D14*$B14</f>
        <v>2.8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19.599999999999998</v>
      </c>
      <c r="J14" s="8">
        <f>Kluppierungsprotokoll!J14*$B14</f>
        <v>0</v>
      </c>
      <c r="K14" s="8">
        <f>Kluppierungsprotokoll!K14*$B14</f>
        <v>0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Kluppierungsprotokoll!C15*$B15</f>
        <v>14.4</v>
      </c>
      <c r="D15" s="8">
        <f>Kluppierungsprotokoll!D15*$B15</f>
        <v>1.8</v>
      </c>
      <c r="E15" s="8">
        <f>Kluppierungsprotokoll!E15*$B15</f>
        <v>0.9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23.400000000000002</v>
      </c>
      <c r="J15" s="8">
        <f>Kluppierungsprotokoll!J15*$B15</f>
        <v>0</v>
      </c>
      <c r="K15" s="8">
        <f>Kluppierungsprotokoll!K15*$B15</f>
        <v>0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Kluppierungsprotokoll!C16*$B16</f>
        <v>26.4</v>
      </c>
      <c r="D16" s="8">
        <f>Kluppierungsprotokoll!D16*$B16</f>
        <v>4.8</v>
      </c>
      <c r="E16" s="8">
        <f>Kluppierungsprotokoll!E16*$B16</f>
        <v>2.4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13.2</v>
      </c>
      <c r="J16" s="8">
        <f>Kluppierungsprotokoll!J16*$B16</f>
        <v>0</v>
      </c>
      <c r="K16" s="8">
        <f>Kluppierungsprotokoll!K16*$B16</f>
        <v>1.2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1.2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Kluppierungsprotokoll!C17*$B17</f>
        <v>42</v>
      </c>
      <c r="D17" s="8">
        <f>Kluppierungsprotokoll!D17*$B17</f>
        <v>6</v>
      </c>
      <c r="E17" s="8">
        <f>Kluppierungsprotokoll!E17*$B17</f>
        <v>3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13.5</v>
      </c>
      <c r="J17" s="8">
        <f>Kluppierungsprotokoll!J17*$B17</f>
        <v>0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Kluppierungsprotokoll!C18*$B18</f>
        <v>39.6</v>
      </c>
      <c r="D18" s="8">
        <f>Kluppierungsprotokoll!D18*$B18</f>
        <v>12.6</v>
      </c>
      <c r="E18" s="8">
        <f>Kluppierungsprotokoll!E18*$B18</f>
        <v>3.6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3.6</v>
      </c>
      <c r="J18" s="8">
        <f>Kluppierungsprotokoll!J18*$B18</f>
        <v>0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Kluppierungsprotokoll!C19*$B19</f>
        <v>59.400000000000006</v>
      </c>
      <c r="D19" s="8">
        <f>Kluppierungsprotokoll!D19*$B19</f>
        <v>2.2000000000000002</v>
      </c>
      <c r="E19" s="8">
        <f>Kluppierungsprotokoll!E19*$B19</f>
        <v>2.2000000000000002</v>
      </c>
      <c r="F19" s="8">
        <f>Kluppierungsprotokoll!F19*$B19</f>
        <v>2.2000000000000002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2.2000000000000002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Kluppierungsprotokoll!C20*$B20</f>
        <v>59.800000000000004</v>
      </c>
      <c r="D20" s="8">
        <f>Kluppierungsprotokoll!D20*$B20</f>
        <v>7.8000000000000007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0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Kluppierungsprotokoll!C21*$B21</f>
        <v>48</v>
      </c>
      <c r="D21" s="8">
        <f>Kluppierungsprotokoll!D21*$B21</f>
        <v>6</v>
      </c>
      <c r="E21" s="8">
        <f>Kluppierungsprotokoll!E21*$B21</f>
        <v>3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0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Kluppierungsprotokoll!C22*$B22</f>
        <v>34</v>
      </c>
      <c r="D22" s="8">
        <f>Kluppierungsprotokoll!D22*$B22</f>
        <v>6.8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0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Kluppierungsprotokoll!C23*$B23</f>
        <v>31.2</v>
      </c>
      <c r="D23" s="8">
        <f>Kluppierungsprotokoll!D23*$B23</f>
        <v>11.7</v>
      </c>
      <c r="E23" s="8">
        <f>Kluppierungsprotokoll!E23*$B23</f>
        <v>7.8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Kluppierungsprotokoll!C24*$B24</f>
        <v>17.600000000000001</v>
      </c>
      <c r="D24" s="8">
        <f>Kluppierungsprotokoll!D24*$B24</f>
        <v>13.200000000000001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Kluppierungsprotokoll!C25*$B25</f>
        <v>14.700000000000001</v>
      </c>
      <c r="D25" s="8">
        <f>Kluppierungsprotokoll!D25*$B25</f>
        <v>4.9000000000000004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Kluppierungsprotokoll!C26*$B26</f>
        <v>5.4</v>
      </c>
      <c r="D26" s="8">
        <f>Kluppierungsprotokoll!D26*$B26</f>
        <v>10.8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Kluppierungsprotokoll!C27*$B27</f>
        <v>0</v>
      </c>
      <c r="D27" s="8">
        <f>Kluppierungsprotokoll!D27*$B27</f>
        <v>12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401</v>
      </c>
      <c r="D53">
        <f t="shared" ref="D53:S53" si="0">SUM(D9:D51)</f>
        <v>107.50000000000001</v>
      </c>
      <c r="E53">
        <f t="shared" si="0"/>
        <v>22.900000000000002</v>
      </c>
      <c r="F53">
        <f t="shared" si="0"/>
        <v>2.2000000000000002</v>
      </c>
      <c r="G53">
        <f t="shared" si="0"/>
        <v>0</v>
      </c>
      <c r="H53">
        <f t="shared" si="0"/>
        <v>0</v>
      </c>
      <c r="I53">
        <f t="shared" si="0"/>
        <v>94.8</v>
      </c>
      <c r="J53">
        <f t="shared" si="0"/>
        <v>0</v>
      </c>
      <c r="K53">
        <f t="shared" si="0"/>
        <v>1.2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1.2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630.80000000000007</v>
      </c>
    </row>
    <row r="54" spans="1:20" x14ac:dyDescent="0.25">
      <c r="A54" t="s">
        <v>25</v>
      </c>
      <c r="B54" t="s">
        <v>26</v>
      </c>
      <c r="C54">
        <f>C53/$B$6</f>
        <v>445.55555555555554</v>
      </c>
      <c r="D54">
        <f t="shared" ref="D54:S54" si="1">D53/$B$6</f>
        <v>119.44444444444446</v>
      </c>
      <c r="E54">
        <f t="shared" si="1"/>
        <v>25.444444444444446</v>
      </c>
      <c r="F54">
        <f t="shared" si="1"/>
        <v>2.4444444444444446</v>
      </c>
      <c r="G54">
        <f t="shared" si="1"/>
        <v>0</v>
      </c>
      <c r="H54">
        <f t="shared" si="1"/>
        <v>0</v>
      </c>
      <c r="I54">
        <f t="shared" si="1"/>
        <v>105.33333333333333</v>
      </c>
      <c r="J54">
        <f t="shared" si="1"/>
        <v>0</v>
      </c>
      <c r="K54">
        <f t="shared" si="1"/>
        <v>1.3333333333333333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1.3333333333333333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700.88888888888903</v>
      </c>
    </row>
    <row r="55" spans="1:20" x14ac:dyDescent="0.25">
      <c r="A55" t="s">
        <v>25</v>
      </c>
      <c r="B55" t="s">
        <v>31</v>
      </c>
      <c r="C55">
        <f>C54/$T54</f>
        <v>0.6357006975269498</v>
      </c>
      <c r="D55">
        <f t="shared" ref="D55:S55" si="2">D54/$T54</f>
        <v>0.17041851616994291</v>
      </c>
      <c r="E55">
        <f t="shared" si="2"/>
        <v>3.6303107165504118E-2</v>
      </c>
      <c r="F55">
        <f t="shared" si="2"/>
        <v>3.4876347495244129E-3</v>
      </c>
      <c r="G55">
        <f t="shared" si="2"/>
        <v>0</v>
      </c>
      <c r="H55">
        <f t="shared" si="2"/>
        <v>0</v>
      </c>
      <c r="I55">
        <f t="shared" si="2"/>
        <v>0.15028535193405196</v>
      </c>
      <c r="J55">
        <f t="shared" si="2"/>
        <v>0</v>
      </c>
      <c r="K55">
        <f t="shared" si="2"/>
        <v>1.902346227013316E-3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1.902346227013316E-3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0.99999999999999978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82B2FB4AD8CCB42AF71D634CC61A7F7" ma:contentTypeVersion="19" ma:contentTypeDescription="Ein neues Dokument erstellen." ma:contentTypeScope="" ma:versionID="0c4403d1cac4b7ad7ede45e0119799cf">
  <xsd:schema xmlns:xsd="http://www.w3.org/2001/XMLSchema" xmlns:xs="http://www.w3.org/2001/XMLSchema" xmlns:p="http://schemas.microsoft.com/office/2006/metadata/properties" xmlns:ns2="7b9a8a47-86ed-4299-b6f5-ccecdb7d5b88" xmlns:ns3="7354998c-47ab-4c1d-935e-1a1d1578efc4" targetNamespace="http://schemas.microsoft.com/office/2006/metadata/properties" ma:root="true" ma:fieldsID="96cacd8e23415152542b82d220a06306" ns2:_="" ns3:_="">
    <xsd:import namespace="7b9a8a47-86ed-4299-b6f5-ccecdb7d5b88"/>
    <xsd:import namespace="7354998c-47ab-4c1d-935e-1a1d1578ef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9a8a47-86ed-4299-b6f5-ccecdb7d5b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90daf5e7-4f19-47c9-9612-78214c62b6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54998c-47ab-4c1d-935e-1a1d1578efc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c51eba2-64af-4cc4-8e2a-17f32d5e27ad}" ma:internalName="TaxCatchAll" ma:showField="CatchAllData" ma:web="7354998c-47ab-4c1d-935e-1a1d1578ef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9a8a47-86ed-4299-b6f5-ccecdb7d5b88">
      <Terms xmlns="http://schemas.microsoft.com/office/infopath/2007/PartnerControls"/>
    </lcf76f155ced4ddcb4097134ff3c332f>
    <TaxCatchAll xmlns="7354998c-47ab-4c1d-935e-1a1d1578efc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BDB426-E3E4-44C5-9393-F0F4E6B905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9a8a47-86ed-4299-b6f5-ccecdb7d5b88"/>
    <ds:schemaRef ds:uri="7354998c-47ab-4c1d-935e-1a1d1578ef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35872B-E343-4239-AD32-26F5F28C61FF}">
  <ds:schemaRefs>
    <ds:schemaRef ds:uri="http://schemas.microsoft.com/office/2006/metadata/properties"/>
    <ds:schemaRef ds:uri="http://schemas.microsoft.com/office/infopath/2007/PartnerControls"/>
    <ds:schemaRef ds:uri="7b9a8a47-86ed-4299-b6f5-ccecdb7d5b88"/>
    <ds:schemaRef ds:uri="7354998c-47ab-4c1d-935e-1a1d1578efc4"/>
  </ds:schemaRefs>
</ds:datastoreItem>
</file>

<file path=customXml/itemProps3.xml><?xml version="1.0" encoding="utf-8"?>
<ds:datastoreItem xmlns:ds="http://schemas.openxmlformats.org/officeDocument/2006/customXml" ds:itemID="{58A39CFB-2501-468B-8230-9345CCD3EC3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40f9d5f-c0af-4c0c-bd78-975ce24c4d4f}" enabled="0" method="" siteId="{440f9d5f-c0af-4c0c-bd78-975ce24c4d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Chariatte Julian VD-WR-2</cp:lastModifiedBy>
  <cp:lastPrinted>2024-07-16T06:57:51Z</cp:lastPrinted>
  <dcterms:created xsi:type="dcterms:W3CDTF">2022-03-10T11:48:40Z</dcterms:created>
  <dcterms:modified xsi:type="dcterms:W3CDTF">2025-12-11T13:12:52Z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  <property fmtid="{D5CDD505-2E9C-101B-9397-08002B2CF9AE}" pid="4" name="MSIP_Label_b29d30b8-e020-4783-b454-ac0e88601419_Enabled">
    <vt:lpwstr>true</vt:lpwstr>
  </property>
  <property fmtid="{D5CDD505-2E9C-101B-9397-08002B2CF9AE}" pid="5" name="MSIP_Label_b29d30b8-e020-4783-b454-ac0e88601419_SetDate">
    <vt:lpwstr>2025-12-11T13:12:36Z</vt:lpwstr>
  </property>
  <property fmtid="{D5CDD505-2E9C-101B-9397-08002B2CF9AE}" pid="6" name="MSIP_Label_b29d30b8-e020-4783-b454-ac0e88601419_Method">
    <vt:lpwstr>Standard</vt:lpwstr>
  </property>
  <property fmtid="{D5CDD505-2E9C-101B-9397-08002B2CF9AE}" pid="7" name="MSIP_Label_b29d30b8-e020-4783-b454-ac0e88601419_Name">
    <vt:lpwstr>Intern</vt:lpwstr>
  </property>
  <property fmtid="{D5CDD505-2E9C-101B-9397-08002B2CF9AE}" pid="8" name="MSIP_Label_b29d30b8-e020-4783-b454-ac0e88601419_SiteId">
    <vt:lpwstr>9cada478-1b84-4f69-a38a-79dfbc4ee5c8</vt:lpwstr>
  </property>
  <property fmtid="{D5CDD505-2E9C-101B-9397-08002B2CF9AE}" pid="9" name="MSIP_Label_b29d30b8-e020-4783-b454-ac0e88601419_ActionId">
    <vt:lpwstr>9b20059a-b146-467b-b805-8c10908b4bd9</vt:lpwstr>
  </property>
  <property fmtid="{D5CDD505-2E9C-101B-9397-08002B2CF9AE}" pid="10" name="MSIP_Label_b29d30b8-e020-4783-b454-ac0e88601419_ContentBits">
    <vt:lpwstr>0</vt:lpwstr>
  </property>
  <property fmtid="{D5CDD505-2E9C-101B-9397-08002B2CF9AE}" pid="11" name="MSIP_Label_b29d30b8-e020-4783-b454-ac0e88601419_Tag">
    <vt:lpwstr>10, 3, 0, 1</vt:lpwstr>
  </property>
</Properties>
</file>