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wch.sharepoint.com/sites/GWP/Freigegebene Dokumente/General/GWP/07 Objekte/SG_Pfäfers_Tristeliwald/07_Vollkluppierungen_2004+23/"/>
    </mc:Choice>
  </mc:AlternateContent>
  <xr:revisionPtr revIDLastSave="5" documentId="8_{35CE4D88-9A50-4F25-9D8B-B259F04471D5}" xr6:coauthVersionLast="47" xr6:coauthVersionMax="47" xr10:uidLastSave="{6D5D30F8-E593-4887-A6B4-FA9B85E181B8}"/>
  <bookViews>
    <workbookView xWindow="28680" yWindow="-1935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<sst xmlns="http://schemas.openxmlformats.org/spreadsheetml/2006/main" count="155" uniqueCount="52">
  <si>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</si>
  <si>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</si>
  <si>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</si>
  <si>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</si>
  <si>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</si>
  <si>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</si>
  <si>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</si>
  <si>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</si>
  <si>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</si>
  <si>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</si>
  <si>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</si>
  <si>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</si>
  <si>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</si>
  <si>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</si>
  <si>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</si>
  <si>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</si>
  <si>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</si>
  <si>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</si>
  <si>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</si>
  <si>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</si>
  <si>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</si>
  <si>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</si>
  <si>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</si>
  <si>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</si>
  <si>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</si>
  <si>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</si>
  <si>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</si>
  <si>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</si>
  <si>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</si>
  <si>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</si>
  <si>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</si>
  <si>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</si>
  <si>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</si>
  <si>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</si>
  <si>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</si>
  <si>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</si>
  <si>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</si>
  <si>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</si>
  <si>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</si>
  <si>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</si>
  <si>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</si>
  <si>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</si>
  <si>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</si>
  <si>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</si>
  <si>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</si>
  <si>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</si>
  <si>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</si>
  <si>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</si>
  <si>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</si>
  <si>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</si>
  <si>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S.Gagstätter+N.Voneschen</t>
  </si>
  <si>
    <t>Tristeliwald, WF-3-03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</si>
</sst>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J37" sqref="J37"/>
    </sheetView>
  </sheetViews>
  <sheetFormatPr baseColWidth="10" defaultColWidth="11" defaultRowHeight="15.5" x14ac:dyDescent="0.35"/>
  <cols>
    <col min="1" max="1" width="17.83203125" style="12" customWidth="1"/>
    <col min="2" max="2" width="12" style="12" customWidth="1"/>
    <col min="3" max="20" width="11" style="12"/>
    <col min="21" max="21" width="17.1640625" style="12" bestFit="1" customWidth="1"/>
    <col min="22" max="16384" width="11" style="12"/>
  </cols>
  <sheetData>
    <row r="1" spans="1:19" ht="21" x14ac:dyDescent="0.5">
      <c r="A1" s="11" t="s">
        <v>19</v>
      </c>
    </row>
    <row r="3" spans="1:19" x14ac:dyDescent="0.35">
      <c r="A3" s="13" t="s">
        <v>15</v>
      </c>
      <c r="B3" s="10" t="s">
        <v>51</v>
      </c>
    </row>
    <row r="4" spans="1:19" x14ac:dyDescent="0.35">
      <c r="A4" s="13" t="s">
        <v>16</v>
      </c>
      <c r="B4" s="28">
        <v>45040</v>
      </c>
    </row>
    <row r="5" spans="1:19" x14ac:dyDescent="0.35">
      <c r="A5" s="13" t="s">
        <v>17</v>
      </c>
      <c r="B5" s="10" t="s">
        <v>50</v>
      </c>
    </row>
    <row r="6" spans="1:19" x14ac:dyDescent="0.35">
      <c r="A6" s="13" t="s">
        <v>18</v>
      </c>
      <c r="B6" s="6">
        <v>0.60540000000000005</v>
      </c>
      <c r="C6" s="13" t="s">
        <v>0</v>
      </c>
    </row>
    <row r="8" spans="1:19" ht="46.5" x14ac:dyDescent="0.3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5">
      <c r="A10" s="8">
        <v>14</v>
      </c>
      <c r="B10" s="8">
        <v>0.1</v>
      </c>
      <c r="C10" s="8"/>
      <c r="D10" s="8">
        <v>1</v>
      </c>
      <c r="E10" s="8"/>
      <c r="F10" s="8"/>
      <c r="G10" s="8"/>
      <c r="H10" s="8"/>
      <c r="I10" s="8">
        <v>1</v>
      </c>
      <c r="J10" s="8"/>
      <c r="K10" s="8">
        <v>3</v>
      </c>
      <c r="L10" s="8"/>
      <c r="M10" s="8"/>
      <c r="N10" s="8"/>
      <c r="O10" s="8"/>
      <c r="P10" s="8"/>
      <c r="Q10" s="8"/>
      <c r="R10" s="8"/>
      <c r="S10" s="8"/>
    </row>
    <row r="11" spans="1:19" x14ac:dyDescent="0.35">
      <c r="A11" s="8">
        <v>18</v>
      </c>
      <c r="B11" s="8">
        <v>0.2</v>
      </c>
      <c r="C11" s="8">
        <v>1</v>
      </c>
      <c r="D11" s="8">
        <v>3</v>
      </c>
      <c r="E11" s="8"/>
      <c r="F11" s="8"/>
      <c r="G11" s="8"/>
      <c r="H11" s="8"/>
      <c r="I11" s="8"/>
      <c r="J11" s="8"/>
      <c r="K11" s="8">
        <v>1</v>
      </c>
      <c r="L11" s="8"/>
      <c r="M11" s="8"/>
      <c r="N11" s="8"/>
      <c r="O11" s="8"/>
      <c r="P11" s="8"/>
      <c r="Q11" s="8"/>
      <c r="R11" s="8"/>
      <c r="S11" s="8"/>
    </row>
    <row r="12" spans="1:19" x14ac:dyDescent="0.35">
      <c r="A12" s="8">
        <v>22</v>
      </c>
      <c r="B12" s="8">
        <v>0.3</v>
      </c>
      <c r="C12" s="8">
        <v>3</v>
      </c>
      <c r="D12" s="8">
        <v>1</v>
      </c>
      <c r="E12" s="8"/>
      <c r="F12" s="8"/>
      <c r="G12" s="8"/>
      <c r="H12" s="8"/>
      <c r="I12" s="8"/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35">
      <c r="A13" s="8">
        <v>26</v>
      </c>
      <c r="B13" s="8">
        <v>0.5</v>
      </c>
      <c r="C13" s="8">
        <v>1</v>
      </c>
      <c r="D13" s="8">
        <v>4</v>
      </c>
      <c r="E13" s="8"/>
      <c r="F13" s="8"/>
      <c r="G13" s="8"/>
      <c r="H13" s="8"/>
      <c r="I13" s="8"/>
      <c r="J13" s="8"/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35">
      <c r="A14" s="8">
        <v>30</v>
      </c>
      <c r="B14" s="8">
        <v>0.7</v>
      </c>
      <c r="C14" s="8">
        <v>8</v>
      </c>
      <c r="D14" s="8">
        <v>6</v>
      </c>
      <c r="E14" s="8"/>
      <c r="F14" s="8"/>
      <c r="G14" s="8"/>
      <c r="H14" s="8"/>
      <c r="I14" s="8"/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35">
      <c r="A15" s="8">
        <v>34</v>
      </c>
      <c r="B15" s="8">
        <v>0.9</v>
      </c>
      <c r="C15" s="8">
        <v>9</v>
      </c>
      <c r="D15" s="8">
        <v>4</v>
      </c>
      <c r="E15" s="8"/>
      <c r="F15" s="8"/>
      <c r="G15" s="8"/>
      <c r="H15" s="8"/>
      <c r="I15" s="8"/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35">
      <c r="A16" s="8">
        <v>38</v>
      </c>
      <c r="B16" s="8">
        <v>1.2</v>
      </c>
      <c r="C16" s="8">
        <v>4</v>
      </c>
      <c r="D16" s="8">
        <v>7</v>
      </c>
      <c r="E16" s="8">
        <v>1</v>
      </c>
      <c r="F16" s="8"/>
      <c r="G16" s="8"/>
      <c r="H16" s="8"/>
      <c r="I16" s="8">
        <v>1</v>
      </c>
      <c r="J16" s="8"/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35">
      <c r="A17" s="8">
        <v>42</v>
      </c>
      <c r="B17" s="8">
        <v>1.5</v>
      </c>
      <c r="C17" s="8">
        <v>3</v>
      </c>
      <c r="D17" s="8">
        <v>8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5">
      <c r="A18" s="8">
        <v>46</v>
      </c>
      <c r="B18" s="8">
        <v>1.8</v>
      </c>
      <c r="C18" s="8">
        <v>12</v>
      </c>
      <c r="D18" s="8">
        <v>13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5">
      <c r="A19" s="8">
        <v>50</v>
      </c>
      <c r="B19" s="8">
        <v>2.2000000000000002</v>
      </c>
      <c r="C19" s="8">
        <v>13</v>
      </c>
      <c r="D19" s="8">
        <v>5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5">
      <c r="A20" s="8">
        <v>54</v>
      </c>
      <c r="B20" s="8">
        <v>2.6</v>
      </c>
      <c r="C20" s="8">
        <v>9</v>
      </c>
      <c r="D20" s="8">
        <v>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5">
      <c r="A21" s="8">
        <v>58</v>
      </c>
      <c r="B21" s="8">
        <v>3</v>
      </c>
      <c r="C21" s="8">
        <v>8</v>
      </c>
      <c r="D21" s="8">
        <v>5</v>
      </c>
      <c r="E21" s="8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5">
      <c r="A22" s="8">
        <v>62</v>
      </c>
      <c r="B22" s="8">
        <v>3.4</v>
      </c>
      <c r="C22" s="8">
        <v>11</v>
      </c>
      <c r="D22" s="8">
        <v>2</v>
      </c>
      <c r="E22" s="8"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5">
      <c r="A23" s="8">
        <v>66</v>
      </c>
      <c r="B23" s="8">
        <v>3.9</v>
      </c>
      <c r="C23" s="8">
        <v>1</v>
      </c>
      <c r="D23" s="8">
        <v>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5">
      <c r="A24" s="8">
        <v>70</v>
      </c>
      <c r="B24" s="8">
        <v>4.4000000000000004</v>
      </c>
      <c r="C24" s="8">
        <v>5</v>
      </c>
      <c r="D24" s="8">
        <v>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8">
        <v>74</v>
      </c>
      <c r="B25" s="8">
        <v>4.9000000000000004</v>
      </c>
      <c r="C25" s="8">
        <v>1</v>
      </c>
      <c r="D25" s="8">
        <v>1</v>
      </c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5">
      <c r="A26" s="8">
        <v>78</v>
      </c>
      <c r="B26" s="8">
        <v>5.4</v>
      </c>
      <c r="C26" s="8">
        <v>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5">
      <c r="A27" s="8">
        <v>82</v>
      </c>
      <c r="B27" s="8">
        <v>6</v>
      </c>
      <c r="C27" s="8">
        <v>1</v>
      </c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5">
      <c r="A30" s="8">
        <v>94</v>
      </c>
      <c r="B30" s="8">
        <v>7.9</v>
      </c>
      <c r="C30" s="8"/>
      <c r="D30" s="8">
        <v>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5">
      <c r="A54" s="13" t="s">
        <v>21</v>
      </c>
      <c r="B54" s="13" t="s">
        <v>23</v>
      </c>
      <c r="C54" s="12">
        <f>SUM(C9:C51)</f>
        <v>91</v>
      </c>
      <c r="D54" s="12">
        <f t="shared" ref="D54:S54" si="0">SUM(D9:D51)</f>
        <v>78</v>
      </c>
      <c r="E54" s="12">
        <f t="shared" si="0"/>
        <v>4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</v>
      </c>
      <c r="J54" s="12">
        <f t="shared" si="0"/>
        <v>0</v>
      </c>
      <c r="K54" s="12">
        <f t="shared" si="0"/>
        <v>10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185</v>
      </c>
      <c r="U54" s="13" t="s">
        <v>35</v>
      </c>
    </row>
    <row r="55" spans="1:21" x14ac:dyDescent="0.35">
      <c r="A55" s="19"/>
      <c r="B55" s="19" t="s">
        <v>26</v>
      </c>
      <c r="C55" s="20">
        <f>ROUND(C54/$B$6, 1)</f>
        <v>150.30000000000001</v>
      </c>
      <c r="D55" s="20">
        <f t="shared" ref="D55:S55" si="3">ROUND(D54/$B$6, 1)</f>
        <v>128.80000000000001</v>
      </c>
      <c r="E55" s="20">
        <f t="shared" si="3"/>
        <v>6.6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3.3</v>
      </c>
      <c r="J55" s="20">
        <f t="shared" si="3"/>
        <v>0</v>
      </c>
      <c r="K55" s="20">
        <f t="shared" si="3"/>
        <v>16.5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306</v>
      </c>
      <c r="U55" s="19" t="s">
        <v>36</v>
      </c>
    </row>
    <row r="56" spans="1:21" ht="17.5" x14ac:dyDescent="0.35">
      <c r="A56" s="13" t="s">
        <v>40</v>
      </c>
      <c r="B56" s="13" t="s">
        <v>23</v>
      </c>
      <c r="C56" s="22">
        <f>ROUND('Berechnungen Grundflaeche'!C53, 2)</f>
        <v>18.190000000000001</v>
      </c>
      <c r="D56" s="22">
        <f>ROUND('Berechnungen Grundflaeche'!D53, 2)</f>
        <v>14.42</v>
      </c>
      <c r="E56" s="22">
        <f>ROUND('Berechnungen Grundflaeche'!E53, 2)</f>
        <v>1.1100000000000001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0.13</v>
      </c>
      <c r="J56" s="22">
        <f>ROUND('Berechnungen Grundflaeche'!J53, 2)</f>
        <v>0</v>
      </c>
      <c r="K56" s="22">
        <f>ROUND('Berechnungen Grundflaeche'!K53, 2)</f>
        <v>0.55000000000000004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34.4</v>
      </c>
      <c r="U56" s="13" t="s">
        <v>41</v>
      </c>
    </row>
    <row r="57" spans="1:21" ht="17.5" x14ac:dyDescent="0.35">
      <c r="A57" s="13"/>
      <c r="B57" s="13" t="s">
        <v>26</v>
      </c>
      <c r="C57" s="22">
        <f>ROUND('Berechnungen Grundflaeche'!C54, 2)</f>
        <v>30.05</v>
      </c>
      <c r="D57" s="22">
        <f>ROUND('Berechnungen Grundflaeche'!D54, 2)</f>
        <v>23.82</v>
      </c>
      <c r="E57" s="22">
        <f>ROUND('Berechnungen Grundflaeche'!E54, 2)</f>
        <v>1.83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0.21</v>
      </c>
      <c r="J57" s="22">
        <f>ROUND('Berechnungen Grundflaeche'!J54, 2)</f>
        <v>0</v>
      </c>
      <c r="K57" s="22">
        <f>ROUND('Berechnungen Grundflaeche'!K54, 2)</f>
        <v>0.91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56.8</v>
      </c>
      <c r="U57" s="13" t="s">
        <v>42</v>
      </c>
    </row>
    <row r="58" spans="1:21" x14ac:dyDescent="0.35">
      <c r="A58" s="19"/>
      <c r="B58" s="19" t="s">
        <v>27</v>
      </c>
      <c r="C58" s="24">
        <f>ROUND(100 * 'Berechnungen Grundflaeche'!C55,0)</f>
        <v>53</v>
      </c>
      <c r="D58" s="24">
        <f>ROUND(100 * 'Berechnungen Grundflaeche'!D55,0)</f>
        <v>42</v>
      </c>
      <c r="E58" s="24">
        <f>ROUND(100 * 'Berechnungen Grundflaeche'!E55,0)</f>
        <v>3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35">
      <c r="A59" s="13" t="s">
        <v>46</v>
      </c>
      <c r="B59" s="13" t="s">
        <v>23</v>
      </c>
      <c r="C59" s="26">
        <f>ROUND('Berechnungen Vorrat'!C53, 1)</f>
        <v>201.8</v>
      </c>
      <c r="D59" s="26">
        <f>ROUND('Berechnungen Vorrat'!D53, 1)</f>
        <v>159.4</v>
      </c>
      <c r="E59" s="26">
        <f>ROUND('Berechnungen Vorrat'!E53, 1)</f>
        <v>12.5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1.3</v>
      </c>
      <c r="J59" s="26">
        <f>ROUND('Berechnungen Vorrat'!J53, 1)</f>
        <v>0</v>
      </c>
      <c r="K59" s="26">
        <f>ROUND('Berechnungen Vorrat'!K53, 1)</f>
        <v>5.3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380</v>
      </c>
      <c r="U59" s="13" t="s">
        <v>37</v>
      </c>
    </row>
    <row r="60" spans="1:21" x14ac:dyDescent="0.35">
      <c r="A60" s="13"/>
      <c r="B60" s="13" t="s">
        <v>26</v>
      </c>
      <c r="C60" s="26">
        <f>ROUND('Berechnungen Vorrat'!C54, 1)</f>
        <v>333.3</v>
      </c>
      <c r="D60" s="26">
        <f>ROUND('Berechnungen Vorrat'!D54, 1)</f>
        <v>263.3</v>
      </c>
      <c r="E60" s="26">
        <f>ROUND('Berechnungen Vorrat'!E54, 1)</f>
        <v>20.6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2.1</v>
      </c>
      <c r="J60" s="26">
        <f>ROUND('Berechnungen Vorrat'!J54, 1)</f>
        <v>0</v>
      </c>
      <c r="K60" s="26">
        <f>ROUND('Berechnungen Vorrat'!K54, 1)</f>
        <v>8.8000000000000007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628</v>
      </c>
      <c r="U60" s="13" t="s">
        <v>38</v>
      </c>
    </row>
    <row r="61" spans="1:21" x14ac:dyDescent="0.35">
      <c r="A61" s="19"/>
      <c r="B61" s="19" t="s">
        <v>27</v>
      </c>
      <c r="C61" s="24">
        <f>ROUND(100 * 'Berechnungen Vorrat'!C55, 0)</f>
        <v>53</v>
      </c>
      <c r="D61" s="24">
        <f>ROUND(100 * 'Berechnungen Vorrat'!D55, 0)</f>
        <v>42</v>
      </c>
      <c r="E61" s="24">
        <f>ROUND(100 * 'Berechnungen Vorrat'!E55, 0)</f>
        <v>3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1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28</v>
      </c>
    </row>
    <row r="2" spans="1:19" x14ac:dyDescent="0.35">
      <c r="A2" s="5" t="s">
        <v>34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0.60540000000000005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1.6518004625041294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1.6518004625041294</v>
      </c>
      <c r="J10" s="8">
        <f>Kluppierungsprotokoll!J10/$B$6</f>
        <v>0</v>
      </c>
      <c r="K10" s="8">
        <f>Kluppierungsprotokoll!K10/$B$6</f>
        <v>4.9554013875123877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Kluppierungsprotokoll!C11/$B$6</f>
        <v>1.6518004625041294</v>
      </c>
      <c r="D11" s="8">
        <f>Kluppierungsprotokoll!D11/$B$6</f>
        <v>4.9554013875123877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1.6518004625041294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Kluppierungsprotokoll!C12/$B$6</f>
        <v>4.9554013875123877</v>
      </c>
      <c r="D12" s="8">
        <f>Kluppierungsprotokoll!D12/$B$6</f>
        <v>1.6518004625041294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1.6518004625041294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Kluppierungsprotokoll!C13/$B$6</f>
        <v>1.6518004625041294</v>
      </c>
      <c r="D13" s="8">
        <f>Kluppierungsprotokoll!D13/$B$6</f>
        <v>6.6072018500165175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1.6518004625041294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Kluppierungsprotokoll!C14/$B$6</f>
        <v>13.214403700033035</v>
      </c>
      <c r="D14" s="8">
        <f>Kluppierungsprotokoll!D14/$B$6</f>
        <v>9.9108027750247754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1.6518004625041294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Kluppierungsprotokoll!C15/$B$6</f>
        <v>14.866204162537164</v>
      </c>
      <c r="D15" s="8">
        <f>Kluppierungsprotokoll!D15/$B$6</f>
        <v>6.6072018500165175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1.6518004625041294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Kluppierungsprotokoll!C16/$B$6</f>
        <v>6.6072018500165175</v>
      </c>
      <c r="D16" s="8">
        <f>Kluppierungsprotokoll!D16/$B$6</f>
        <v>11.562603237528906</v>
      </c>
      <c r="E16" s="8">
        <f>Kluppierungsprotokoll!E16/$B$6</f>
        <v>1.6518004625041294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1.6518004625041294</v>
      </c>
      <c r="J16" s="8">
        <f>Kluppierungsprotokoll!J16/$B$6</f>
        <v>0</v>
      </c>
      <c r="K16" s="8">
        <f>Kluppierungsprotokoll!K16/$B$6</f>
        <v>3.3036009250082587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Kluppierungsprotokoll!C17/$B$6</f>
        <v>4.9554013875123877</v>
      </c>
      <c r="D17" s="8">
        <f>Kluppierungsprotokoll!D17/$B$6</f>
        <v>13.214403700033035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Kluppierungsprotokoll!C18/$B$6</f>
        <v>19.821605550049551</v>
      </c>
      <c r="D18" s="8">
        <f>Kluppierungsprotokoll!D18/$B$6</f>
        <v>21.473406012553681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21.473406012553681</v>
      </c>
      <c r="D19" s="8">
        <f>Kluppierungsprotokoll!D19/$B$6</f>
        <v>8.2590023125206464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Kluppierungsprotokoll!C20/$B$6</f>
        <v>14.866204162537164</v>
      </c>
      <c r="D20" s="8">
        <f>Kluppierungsprotokoll!D20/$B$6</f>
        <v>14.866204162537164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Kluppierungsprotokoll!C21/$B$6</f>
        <v>13.214403700033035</v>
      </c>
      <c r="D21" s="8">
        <f>Kluppierungsprotokoll!D21/$B$6</f>
        <v>8.2590023125206464</v>
      </c>
      <c r="E21" s="8">
        <f>Kluppierungsprotokoll!E21/$B$6</f>
        <v>1.6518004625041294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Kluppierungsprotokoll!C22/$B$6</f>
        <v>18.169805087545424</v>
      </c>
      <c r="D22" s="8">
        <f>Kluppierungsprotokoll!D22/$B$6</f>
        <v>3.3036009250082587</v>
      </c>
      <c r="E22" s="8">
        <f>Kluppierungsprotokoll!E22/$B$6</f>
        <v>1.6518004625041294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Kluppierungsprotokoll!C23/$B$6</f>
        <v>1.6518004625041294</v>
      </c>
      <c r="D23" s="8">
        <f>Kluppierungsprotokoll!D23/$B$6</f>
        <v>3.3036009250082587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8.2590023125206464</v>
      </c>
      <c r="D24" s="8">
        <f>Kluppierungsprotokoll!D24/$B$6</f>
        <v>8.2590023125206464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1.6518004625041294</v>
      </c>
      <c r="D25" s="8">
        <f>Kluppierungsprotokoll!D25/$B$6</f>
        <v>1.6518004625041294</v>
      </c>
      <c r="E25" s="8">
        <f>Kluppierungsprotokoll!E25/$B$6</f>
        <v>1.6518004625041294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Kluppierungsprotokoll!C26/$B$6</f>
        <v>1.6518004625041294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Kluppierungsprotokoll!C27/$B$6</f>
        <v>1.6518004625041294</v>
      </c>
      <c r="D27" s="8">
        <f>Kluppierungsprotokoll!D27/$B$6</f>
        <v>1.6518004625041294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1.6518004625041294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29</v>
      </c>
    </row>
    <row r="2" spans="1:19" x14ac:dyDescent="0.35">
      <c r="A2" s="5" t="s">
        <v>33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0.60540000000000005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1.5393804002589988E-2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1.5393804002589988E-2</v>
      </c>
      <c r="J10" s="8">
        <f>Kluppierungsprotokoll!J10*($A10/200)^2*PI()</f>
        <v>0</v>
      </c>
      <c r="K10" s="8">
        <f>Kluppierungsprotokoll!K10*($A10/200)^2*PI()</f>
        <v>4.6181412007769963E-2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2.5446900494077322E-2</v>
      </c>
      <c r="D11" s="8">
        <f>Kluppierungsprotokoll!D11*($A11/200)^2*PI()</f>
        <v>7.6340701482231973E-2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2.5446900494077322E-2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0.11403981332530949</v>
      </c>
      <c r="D12" s="8">
        <f>Kluppierungsprotokoll!D12*($A12/200)^2*PI()</f>
        <v>3.8013271108436497E-2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3.8013271108436497E-2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5.3092915845667513E-2</v>
      </c>
      <c r="D13" s="8">
        <f>Kluppierungsprotokoll!D13*($A13/200)^2*PI()</f>
        <v>0.21237166338267005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5.3092915845667513E-2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0.56548667764616278</v>
      </c>
      <c r="D14" s="8">
        <f>Kluppierungsprotokoll!D14*($A14/200)^2*PI()</f>
        <v>0.42411500823462212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7.0685834705770348E-2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0.8171282491987053</v>
      </c>
      <c r="D15" s="8">
        <f>Kluppierungsprotokoll!D15*($A15/200)^2*PI()</f>
        <v>0.36316811075498018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9.0792027688745044E-2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0.45364597917836613</v>
      </c>
      <c r="D16" s="8">
        <f>Kluppierungsprotokoll!D16*($A16/200)^2*PI()</f>
        <v>0.7938804635621407</v>
      </c>
      <c r="E16" s="8">
        <f>Kluppierungsprotokoll!E16*($A16/200)^2*PI()</f>
        <v>0.11341149479459153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0.11341149479459153</v>
      </c>
      <c r="J16" s="8">
        <f>Kluppierungsprotokoll!J16*($A16/200)^2*PI()</f>
        <v>0</v>
      </c>
      <c r="K16" s="8">
        <f>Kluppierungsprotokoll!K16*($A16/200)^2*PI()</f>
        <v>0.22682298958918307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0.41563270806992952</v>
      </c>
      <c r="D17" s="8">
        <f>Kluppierungsprotokoll!D17*($A17/200)^2*PI()</f>
        <v>1.108353888186479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1.9942830164988008</v>
      </c>
      <c r="D18" s="8">
        <f>Kluppierungsprotokoll!D18*($A18/200)^2*PI()</f>
        <v>2.1604732678737006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2.5525440310417071</v>
      </c>
      <c r="D19" s="8">
        <f>Kluppierungsprotokoll!D19*($A19/200)^2*PI()</f>
        <v>0.98174770424681035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2.0611989400202635</v>
      </c>
      <c r="D20" s="8">
        <f>Kluppierungsprotokoll!D20*($A20/200)^2*PI()</f>
        <v>2.0611989400202635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2.1136635373352126</v>
      </c>
      <c r="D21" s="8">
        <f>Kluppierungsprotokoll!D21*($A21/200)^2*PI()</f>
        <v>1.321039710834508</v>
      </c>
      <c r="E21" s="8">
        <f>Kluppierungsprotokoll!E21*($A21/200)^2*PI()</f>
        <v>0.26420794216690158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3.3209775941097708</v>
      </c>
      <c r="D22" s="8">
        <f>Kluppierungsprotokoll!D22*($A22/200)^2*PI()</f>
        <v>0.60381410801995827</v>
      </c>
      <c r="E22" s="8">
        <f>Kluppierungsprotokoll!E22*($A22/200)^2*PI()</f>
        <v>0.30190705400997914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0.34211943997592853</v>
      </c>
      <c r="D23" s="8">
        <f>Kluppierungsprotokoll!D23*($A23/200)^2*PI()</f>
        <v>0.68423887995185706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1.9242255003237481</v>
      </c>
      <c r="D24" s="8">
        <f>Kluppierungsprotokoll!D24*($A24/200)^2*PI()</f>
        <v>1.9242255003237481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0.43008403427644265</v>
      </c>
      <c r="D25" s="8">
        <f>Kluppierungsprotokoll!D25*($A25/200)^2*PI()</f>
        <v>0.43008403427644265</v>
      </c>
      <c r="E25" s="8">
        <f>Kluppierungsprotokoll!E25*($A25/200)^2*PI()</f>
        <v>0.43008403427644265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0.4778362426110076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0.52810172506844411</v>
      </c>
      <c r="D27" s="8">
        <f>Kluppierungsprotokoll!D27*($A27/200)^2*PI()</f>
        <v>0.52810172506844411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0.69397781717798523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5">
      <c r="A53" t="s">
        <v>24</v>
      </c>
      <c r="B53" t="s">
        <v>23</v>
      </c>
      <c r="C53">
        <f>SUM(C9:C51)</f>
        <v>18.189507305019546</v>
      </c>
      <c r="D53">
        <f t="shared" ref="D53:S53" si="0">SUM(D9:D51)</f>
        <v>14.420538598507871</v>
      </c>
      <c r="E53">
        <f t="shared" si="0"/>
        <v>1.1096105252479149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0.12880529879718153</v>
      </c>
      <c r="J53">
        <f t="shared" si="0"/>
        <v>0</v>
      </c>
      <c r="K53">
        <f t="shared" si="0"/>
        <v>0.55103535143964977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34.399497079012171</v>
      </c>
    </row>
    <row r="54" spans="1:20" x14ac:dyDescent="0.35">
      <c r="A54" t="s">
        <v>24</v>
      </c>
      <c r="B54" t="s">
        <v>26</v>
      </c>
      <c r="C54">
        <f>C53/$B$6</f>
        <v>30.045436579153527</v>
      </c>
      <c r="D54">
        <f t="shared" ref="D54:S54" si="1">D53/$B$6</f>
        <v>23.819852326573951</v>
      </c>
      <c r="E54">
        <f t="shared" si="1"/>
        <v>1.8328551788039558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0.21276065212616702</v>
      </c>
      <c r="J54">
        <f t="shared" si="1"/>
        <v>0</v>
      </c>
      <c r="K54">
        <f t="shared" si="1"/>
        <v>0.91020044836413894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56.821105185021736</v>
      </c>
    </row>
    <row r="55" spans="1:20" x14ac:dyDescent="0.35">
      <c r="A55" t="s">
        <v>24</v>
      </c>
      <c r="B55" t="s">
        <v>31</v>
      </c>
      <c r="C55">
        <f>C54/$T54</f>
        <v>0.52877247778477954</v>
      </c>
      <c r="D55">
        <f t="shared" ref="D55:S55" si="2">D54/$T54</f>
        <v>0.41920783217805058</v>
      </c>
      <c r="E55">
        <f t="shared" si="2"/>
        <v>3.2256591504790079E-2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3.744394823602473E-3</v>
      </c>
      <c r="J55">
        <f t="shared" si="2"/>
        <v>0</v>
      </c>
      <c r="K55">
        <f t="shared" si="2"/>
        <v>1.601870370877741E-2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30</v>
      </c>
    </row>
    <row r="2" spans="1:19" x14ac:dyDescent="0.35">
      <c r="A2" s="5" t="s">
        <v>32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0.60540000000000005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0.1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0.1</v>
      </c>
      <c r="J10" s="8">
        <f>Kluppierungsprotokoll!J10*$B10</f>
        <v>0</v>
      </c>
      <c r="K10" s="8">
        <f>Kluppierungsprotokoll!K10*$B10</f>
        <v>0.30000000000000004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Kluppierungsprotokoll!C11*$B11</f>
        <v>0.2</v>
      </c>
      <c r="D11" s="8">
        <f>Kluppierungsprotokoll!D11*$B11</f>
        <v>0.60000000000000009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0.2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Kluppierungsprotokoll!C12*$B12</f>
        <v>0.89999999999999991</v>
      </c>
      <c r="D12" s="8">
        <f>Kluppierungsprotokoll!D12*$B12</f>
        <v>0.3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0.3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Kluppierungsprotokoll!C13*$B13</f>
        <v>0.5</v>
      </c>
      <c r="D13" s="8">
        <f>Kluppierungsprotokoll!D13*$B13</f>
        <v>2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Kluppierungsprotokoll!C14*$B14</f>
        <v>5.6</v>
      </c>
      <c r="D14" s="8">
        <f>Kluppierungsprotokoll!D14*$B14</f>
        <v>4.1999999999999993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0.7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Kluppierungsprotokoll!C15*$B15</f>
        <v>8.1</v>
      </c>
      <c r="D15" s="8">
        <f>Kluppierungsprotokoll!D15*$B15</f>
        <v>3.6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0.9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Kluppierungsprotokoll!C16*$B16</f>
        <v>4.8</v>
      </c>
      <c r="D16" s="8">
        <f>Kluppierungsprotokoll!D16*$B16</f>
        <v>8.4</v>
      </c>
      <c r="E16" s="8">
        <f>Kluppierungsprotokoll!E16*$B16</f>
        <v>1.2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1.2</v>
      </c>
      <c r="J16" s="8">
        <f>Kluppierungsprotokoll!J16*$B16</f>
        <v>0</v>
      </c>
      <c r="K16" s="8">
        <f>Kluppierungsprotokoll!K16*$B16</f>
        <v>2.4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Kluppierungsprotokoll!C17*$B17</f>
        <v>4.5</v>
      </c>
      <c r="D17" s="8">
        <f>Kluppierungsprotokoll!D17*$B17</f>
        <v>12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Kluppierungsprotokoll!C18*$B18</f>
        <v>21.6</v>
      </c>
      <c r="D18" s="8">
        <f>Kluppierungsprotokoll!D18*$B18</f>
        <v>23.400000000000002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28.6</v>
      </c>
      <c r="D19" s="8">
        <f>Kluppierungsprotokoll!D19*$B19</f>
        <v>11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Kluppierungsprotokoll!C20*$B20</f>
        <v>23.400000000000002</v>
      </c>
      <c r="D20" s="8">
        <f>Kluppierungsprotokoll!D20*$B20</f>
        <v>23.400000000000002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Kluppierungsprotokoll!C21*$B21</f>
        <v>24</v>
      </c>
      <c r="D21" s="8">
        <f>Kluppierungsprotokoll!D21*$B21</f>
        <v>15</v>
      </c>
      <c r="E21" s="8">
        <f>Kluppierungsprotokoll!E21*$B21</f>
        <v>3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Kluppierungsprotokoll!C22*$B22</f>
        <v>37.4</v>
      </c>
      <c r="D22" s="8">
        <f>Kluppierungsprotokoll!D22*$B22</f>
        <v>6.8</v>
      </c>
      <c r="E22" s="8">
        <f>Kluppierungsprotokoll!E22*$B22</f>
        <v>3.4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Kluppierungsprotokoll!C23*$B23</f>
        <v>3.9</v>
      </c>
      <c r="D23" s="8">
        <f>Kluppierungsprotokoll!D23*$B23</f>
        <v>7.8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22</v>
      </c>
      <c r="D24" s="8">
        <f>Kluppierungsprotokoll!D24*$B24</f>
        <v>22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4.9000000000000004</v>
      </c>
      <c r="D25" s="8">
        <f>Kluppierungsprotokoll!D25*$B25</f>
        <v>4.9000000000000004</v>
      </c>
      <c r="E25" s="8">
        <f>Kluppierungsprotokoll!E25*$B25</f>
        <v>4.9000000000000004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Kluppierungsprotokoll!C26*$B26</f>
        <v>5.4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Kluppierungsprotokoll!C27*$B27</f>
        <v>6</v>
      </c>
      <c r="D27" s="8">
        <f>Kluppierungsprotokoll!D27*$B27</f>
        <v>6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7.9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5">
      <c r="A53" t="s">
        <v>25</v>
      </c>
      <c r="B53" t="s">
        <v>23</v>
      </c>
      <c r="C53">
        <f>SUM(C9:C51)</f>
        <v>201.80000000000004</v>
      </c>
      <c r="D53">
        <f t="shared" ref="D53:S53" si="0">SUM(D9:D51)</f>
        <v>159.4</v>
      </c>
      <c r="E53">
        <f t="shared" si="0"/>
        <v>12.5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1.3</v>
      </c>
      <c r="J53">
        <f t="shared" si="0"/>
        <v>0</v>
      </c>
      <c r="K53">
        <f t="shared" si="0"/>
        <v>5.3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380.30000000000007</v>
      </c>
    </row>
    <row r="54" spans="1:20" x14ac:dyDescent="0.35">
      <c r="A54" t="s">
        <v>25</v>
      </c>
      <c r="B54" t="s">
        <v>26</v>
      </c>
      <c r="C54">
        <f>C53/$B$6</f>
        <v>333.33333333333337</v>
      </c>
      <c r="D54">
        <f t="shared" ref="D54:S54" si="1">D53/$B$6</f>
        <v>263.29699372315821</v>
      </c>
      <c r="E54">
        <f t="shared" si="1"/>
        <v>20.647505781301618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2.1473406012553684</v>
      </c>
      <c r="J54">
        <f t="shared" si="1"/>
        <v>0</v>
      </c>
      <c r="K54">
        <f t="shared" si="1"/>
        <v>8.7545424512718846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628.17971589032027</v>
      </c>
    </row>
    <row r="55" spans="1:20" x14ac:dyDescent="0.35">
      <c r="A55" t="s">
        <v>25</v>
      </c>
      <c r="B55" t="s">
        <v>31</v>
      </c>
      <c r="C55">
        <f>C54/$T54</f>
        <v>0.53063371022876693</v>
      </c>
      <c r="D55">
        <f t="shared" ref="D55:S55" si="2">D54/$T54</f>
        <v>0.41914278201419941</v>
      </c>
      <c r="E55">
        <f t="shared" si="2"/>
        <v>3.2868787799105979E-2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3.4183539311070221E-3</v>
      </c>
      <c r="J55">
        <f t="shared" si="2"/>
        <v>0</v>
      </c>
      <c r="K55">
        <f t="shared" si="2"/>
        <v>1.3936366026820931E-2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Christian Rüsch</cp:lastModifiedBy>
  <cp:lastPrinted>2024-07-16T06:59:03Z</cp:lastPrinted>
  <dcterms:created xsi:type="dcterms:W3CDTF">2022-03-10T11:48:40Z</dcterms:created>
  <dcterms:modified xsi:type="dcterms:W3CDTF">2024-07-17T12:01:42Z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