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06_WA_Mols_2022\01_WF-Einrichtung\"/>
    </mc:Choice>
  </mc:AlternateContent>
  <xr:revisionPtr revIDLastSave="0" documentId="13_ncr:1_{E2FA8D71-22AA-4F57-BB0F-51A345F6CB40}" xr6:coauthVersionLast="47" xr6:coauthVersionMax="47" xr10:uidLastSave="{00000000-0000-0000-0000-000000000000}"/>
  <bookViews>
    <workbookView xWindow="33300" yWindow="1740" windowWidth="21600" windowHeight="1258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<sst xmlns="http://schemas.openxmlformats.org/spreadsheetml/2006/main" count="153" uniqueCount="50">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</sst>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topLeftCell="F40" zoomScale="90" zoomScaleNormal="90" workbookViewId="0">
      <selection activeCell="H8" sqref="H8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/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0.54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>
        <v>1</v>
      </c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>
        <v>5</v>
      </c>
      <c r="D10" s="8">
        <v>14</v>
      </c>
      <c r="E10" s="8"/>
      <c r="F10" s="8"/>
      <c r="G10" s="8"/>
      <c r="H10" s="8"/>
      <c r="I10" s="8">
        <v>24</v>
      </c>
      <c r="J10" s="8"/>
      <c r="K10" s="8">
        <v>2</v>
      </c>
      <c r="L10" s="8"/>
      <c r="M10" s="8">
        <v>1</v>
      </c>
      <c r="N10" s="8"/>
      <c r="O10" s="8"/>
      <c r="P10" s="8"/>
      <c r="Q10" s="8"/>
      <c r="R10" s="8">
        <v>2</v>
      </c>
      <c r="S10" s="8"/>
    </row>
    <row r="11" spans="1:19" x14ac:dyDescent="0.25">
      <c r="A11" s="8">
        <v>18</v>
      </c>
      <c r="B11" s="8">
        <v>0.2</v>
      </c>
      <c r="C11" s="8">
        <v>2</v>
      </c>
      <c r="D11" s="8">
        <v>11</v>
      </c>
      <c r="E11" s="8"/>
      <c r="F11" s="8"/>
      <c r="G11" s="8"/>
      <c r="H11" s="8"/>
      <c r="I11" s="8">
        <v>23</v>
      </c>
      <c r="J11" s="8"/>
      <c r="K11" s="8">
        <v>1</v>
      </c>
      <c r="L11" s="8"/>
      <c r="M11" s="8">
        <v>2</v>
      </c>
      <c r="N11" s="8"/>
      <c r="O11" s="8">
        <v>1</v>
      </c>
      <c r="P11" s="8"/>
      <c r="Q11" s="8"/>
      <c r="R11" s="8"/>
      <c r="S11" s="8">
        <v>2</v>
      </c>
    </row>
    <row r="12" spans="1:19" x14ac:dyDescent="0.25">
      <c r="A12" s="8">
        <v>22</v>
      </c>
      <c r="B12" s="8">
        <v>0.3</v>
      </c>
      <c r="C12" s="8">
        <v>2</v>
      </c>
      <c r="D12" s="8">
        <v>6</v>
      </c>
      <c r="E12" s="8"/>
      <c r="F12" s="8"/>
      <c r="G12" s="8"/>
      <c r="H12" s="8"/>
      <c r="I12" s="8">
        <v>21</v>
      </c>
      <c r="J12" s="8"/>
      <c r="K12" s="8">
        <v>1</v>
      </c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0.5</v>
      </c>
      <c r="C13" s="8">
        <v>2</v>
      </c>
      <c r="D13" s="8">
        <v>6</v>
      </c>
      <c r="E13" s="8"/>
      <c r="F13" s="8"/>
      <c r="G13" s="8"/>
      <c r="H13" s="8"/>
      <c r="I13" s="8">
        <v>24</v>
      </c>
      <c r="J13" s="8">
        <v>1</v>
      </c>
      <c r="K13" s="8">
        <v>1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8">
        <v>0.7</v>
      </c>
      <c r="C14" s="8"/>
      <c r="D14" s="8">
        <v>3</v>
      </c>
      <c r="E14" s="8"/>
      <c r="F14" s="8"/>
      <c r="G14" s="8"/>
      <c r="H14" s="8"/>
      <c r="I14" s="8">
        <v>21</v>
      </c>
      <c r="J14" s="8"/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1</v>
      </c>
      <c r="D15" s="8">
        <v>6</v>
      </c>
      <c r="E15" s="8"/>
      <c r="F15" s="8"/>
      <c r="G15" s="8"/>
      <c r="H15" s="8"/>
      <c r="I15" s="8">
        <v>18</v>
      </c>
      <c r="J15" s="8"/>
      <c r="K15" s="8"/>
      <c r="L15" s="8"/>
      <c r="M15" s="8"/>
      <c r="N15" s="8"/>
      <c r="O15" s="8"/>
      <c r="P15" s="8"/>
      <c r="Q15" s="8"/>
      <c r="R15" s="8"/>
      <c r="S15" s="8">
        <v>3</v>
      </c>
    </row>
    <row r="16" spans="1:19" x14ac:dyDescent="0.25">
      <c r="A16" s="8">
        <v>38</v>
      </c>
      <c r="B16" s="8">
        <v>1.2</v>
      </c>
      <c r="C16" s="8">
        <v>1</v>
      </c>
      <c r="D16" s="8">
        <v>2</v>
      </c>
      <c r="E16" s="8"/>
      <c r="F16" s="8"/>
      <c r="G16" s="8"/>
      <c r="H16" s="8"/>
      <c r="I16" s="8">
        <v>23</v>
      </c>
      <c r="J16" s="8">
        <v>1</v>
      </c>
      <c r="K16" s="8"/>
      <c r="L16" s="8"/>
      <c r="M16" s="8"/>
      <c r="N16" s="8"/>
      <c r="O16" s="8"/>
      <c r="P16" s="8"/>
      <c r="Q16" s="8"/>
      <c r="R16" s="8"/>
      <c r="S16" s="8">
        <v>1</v>
      </c>
    </row>
    <row r="17" spans="1:19" x14ac:dyDescent="0.25">
      <c r="A17" s="8">
        <v>42</v>
      </c>
      <c r="B17" s="8">
        <v>1.5</v>
      </c>
      <c r="C17" s="8"/>
      <c r="D17" s="8">
        <v>4</v>
      </c>
      <c r="E17" s="8"/>
      <c r="F17" s="8"/>
      <c r="G17" s="8"/>
      <c r="H17" s="8"/>
      <c r="I17" s="8">
        <v>15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1</v>
      </c>
      <c r="D18" s="8">
        <v>1</v>
      </c>
      <c r="E18" s="8"/>
      <c r="F18" s="8"/>
      <c r="G18" s="8"/>
      <c r="H18" s="8"/>
      <c r="I18" s="8">
        <v>9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/>
      <c r="D19" s="8">
        <v>3</v>
      </c>
      <c r="E19" s="8"/>
      <c r="F19" s="8"/>
      <c r="G19" s="8"/>
      <c r="H19" s="8"/>
      <c r="I19" s="8">
        <v>4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/>
      <c r="D21" s="8">
        <v>1</v>
      </c>
      <c r="E21" s="8"/>
      <c r="F21" s="8"/>
      <c r="G21" s="8"/>
      <c r="H21" s="8"/>
      <c r="I21" s="8">
        <v>1</v>
      </c>
      <c r="J21" s="8">
        <v>2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/>
      <c r="D22" s="8">
        <v>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/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14</v>
      </c>
      <c r="D54" s="12">
        <f t="shared" ref="D54:S54" si="0">SUM(D9:D51)</f>
        <v>58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184</v>
      </c>
      <c r="J54" s="12">
        <f t="shared" si="0"/>
        <v>7</v>
      </c>
      <c r="K54" s="12">
        <f t="shared" si="0"/>
        <v>6</v>
      </c>
      <c r="L54" s="12">
        <f t="shared" si="0"/>
        <v>0</v>
      </c>
      <c r="M54" s="12">
        <f t="shared" si="0"/>
        <v>3</v>
      </c>
      <c r="N54" s="12">
        <f t="shared" si="0"/>
        <v>0</v>
      </c>
      <c r="O54" s="12">
        <f t="shared" si="0"/>
        <v>1</v>
      </c>
      <c r="P54" s="12">
        <f t="shared" ref="P54:Q54" si="2">SUM(P9:P51)</f>
        <v>0</v>
      </c>
      <c r="Q54" s="12">
        <f t="shared" si="2"/>
        <v>0</v>
      </c>
      <c r="R54" s="12">
        <f t="shared" si="0"/>
        <v>2</v>
      </c>
      <c r="S54" s="12">
        <f t="shared" si="0"/>
        <v>8</v>
      </c>
      <c r="T54" s="13">
        <f>SUM(C54:S54)</f>
        <v>283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25.9</v>
      </c>
      <c r="D55" s="20">
        <f t="shared" ref="D55:S55" si="3">ROUND(D54/$B$6, 1)</f>
        <v>107.4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340.7</v>
      </c>
      <c r="J55" s="20">
        <f t="shared" si="3"/>
        <v>13</v>
      </c>
      <c r="K55" s="20">
        <f t="shared" si="3"/>
        <v>11.1</v>
      </c>
      <c r="L55" s="20">
        <f t="shared" si="3"/>
        <v>0</v>
      </c>
      <c r="M55" s="20">
        <f t="shared" si="3"/>
        <v>5.6</v>
      </c>
      <c r="N55" s="20">
        <f t="shared" si="3"/>
        <v>0</v>
      </c>
      <c r="O55" s="20">
        <f t="shared" si="3"/>
        <v>1.9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3.7</v>
      </c>
      <c r="S55" s="20">
        <f t="shared" si="3"/>
        <v>14.8</v>
      </c>
      <c r="T55" s="21">
        <f>ROUND(SUM(C55:S55),0)</f>
        <v>524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0.68</v>
      </c>
      <c r="D56" s="22">
        <f>ROUND('Berechnungen Grundflaeche'!D53, 2)</f>
        <v>3.9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13.76</v>
      </c>
      <c r="J56" s="22">
        <f>ROUND('Berechnungen Grundflaeche'!J53, 2)</f>
        <v>1.27</v>
      </c>
      <c r="K56" s="22">
        <f>ROUND('Berechnungen Grundflaeche'!K53, 2)</f>
        <v>0.22</v>
      </c>
      <c r="L56" s="22">
        <f>ROUND('Berechnungen Grundflaeche'!L53, 2)</f>
        <v>0</v>
      </c>
      <c r="M56" s="22">
        <f>ROUND('Berechnungen Grundflaeche'!M53, 2)</f>
        <v>7.0000000000000007E-2</v>
      </c>
      <c r="N56" s="22">
        <f>ROUND('Berechnungen Grundflaeche'!N53, 2)</f>
        <v>0</v>
      </c>
      <c r="O56" s="22">
        <f>ROUND('Berechnungen Grundflaeche'!O53, 2)</f>
        <v>0.03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0.03</v>
      </c>
      <c r="S56" s="22">
        <f>ROUND('Berechnungen Grundflaeche'!S53, 2)</f>
        <v>0.53</v>
      </c>
      <c r="T56" s="23">
        <f>ROUND('Berechnungen Grundflaeche'!T53,1)</f>
        <v>20.5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1.26</v>
      </c>
      <c r="D57" s="22">
        <f>ROUND('Berechnungen Grundflaeche'!D54, 2)</f>
        <v>7.22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25.49</v>
      </c>
      <c r="J57" s="22">
        <f>ROUND('Berechnungen Grundflaeche'!J54, 2)</f>
        <v>2.36</v>
      </c>
      <c r="K57" s="22">
        <f>ROUND('Berechnungen Grundflaeche'!K54, 2)</f>
        <v>0.4</v>
      </c>
      <c r="L57" s="22">
        <f>ROUND('Berechnungen Grundflaeche'!L54, 2)</f>
        <v>0</v>
      </c>
      <c r="M57" s="22">
        <f>ROUND('Berechnungen Grundflaeche'!M54, 2)</f>
        <v>0.12</v>
      </c>
      <c r="N57" s="22">
        <f>ROUND('Berechnungen Grundflaeche'!N54, 2)</f>
        <v>0</v>
      </c>
      <c r="O57" s="22">
        <f>ROUND('Berechnungen Grundflaeche'!O54, 2)</f>
        <v>0.05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0.06</v>
      </c>
      <c r="S57" s="22">
        <f>ROUND('Berechnungen Grundflaeche'!S54, 2)</f>
        <v>0.98</v>
      </c>
      <c r="T57" s="23">
        <f>ROUND('Berechnungen Grundflaeche'!T54, 1)</f>
        <v>37.9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3</v>
      </c>
      <c r="D58" s="24">
        <f>ROUND(100 * 'Berechnungen Grundflaeche'!D55,0)</f>
        <v>19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67</v>
      </c>
      <c r="J58" s="24">
        <f>ROUND(100 * 'Berechnungen Grundflaeche'!J55,0)</f>
        <v>6</v>
      </c>
      <c r="K58" s="24">
        <f>ROUND(100 * 'Berechnungen Grundflaeche'!K55,0)</f>
        <v>1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3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6.4</v>
      </c>
      <c r="D59" s="26">
        <f>ROUND('Berechnungen Vorrat'!D53, 1)</f>
        <v>39.1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138.69999999999999</v>
      </c>
      <c r="J59" s="26">
        <f>ROUND('Berechnungen Vorrat'!J53, 1)</f>
        <v>14.3</v>
      </c>
      <c r="K59" s="26">
        <f>ROUND('Berechnungen Vorrat'!K53, 1)</f>
        <v>1.9</v>
      </c>
      <c r="L59" s="26">
        <f>ROUND('Berechnungen Vorrat'!L53, 1)</f>
        <v>0</v>
      </c>
      <c r="M59" s="26">
        <f>ROUND('Berechnungen Vorrat'!M53, 1)</f>
        <v>0.5</v>
      </c>
      <c r="N59" s="26">
        <f>ROUND('Berechnungen Vorrat'!N53, 1)</f>
        <v>0</v>
      </c>
      <c r="O59" s="26">
        <f>ROUND('Berechnungen Vorrat'!O53, 1)</f>
        <v>0.2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0.2</v>
      </c>
      <c r="S59" s="26">
        <f>ROUND('Berechnungen Vorrat'!S53, 1)</f>
        <v>5.0999999999999996</v>
      </c>
      <c r="T59" s="27">
        <f>ROUND('Berechnungen Vorrat'!T53, 0)</f>
        <v>206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11.9</v>
      </c>
      <c r="D60" s="26">
        <f>ROUND('Berechnungen Vorrat'!D54, 1)</f>
        <v>72.400000000000006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256.89999999999998</v>
      </c>
      <c r="J60" s="26">
        <f>ROUND('Berechnungen Vorrat'!J54, 1)</f>
        <v>26.4</v>
      </c>
      <c r="K60" s="26">
        <f>ROUND('Berechnungen Vorrat'!K54, 1)</f>
        <v>3.5</v>
      </c>
      <c r="L60" s="26">
        <f>ROUND('Berechnungen Vorrat'!L54, 1)</f>
        <v>0</v>
      </c>
      <c r="M60" s="26">
        <f>ROUND('Berechnungen Vorrat'!M54, 1)</f>
        <v>0.9</v>
      </c>
      <c r="N60" s="26">
        <f>ROUND('Berechnungen Vorrat'!N54, 1)</f>
        <v>0</v>
      </c>
      <c r="O60" s="26">
        <f>ROUND('Berechnungen Vorrat'!O54, 1)</f>
        <v>0.4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0.4</v>
      </c>
      <c r="S60" s="26">
        <f>ROUND('Berechnungen Vorrat'!S54, 1)</f>
        <v>9.4</v>
      </c>
      <c r="T60" s="27">
        <f>ROUND('Berechnungen Vorrat'!T54, 0)</f>
        <v>382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3</v>
      </c>
      <c r="D61" s="24">
        <f>ROUND(100 * 'Berechnungen Vorrat'!D55, 0)</f>
        <v>19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67</v>
      </c>
      <c r="J61" s="24">
        <f>ROUND(100 * 'Berechnungen Vorrat'!J55, 0)</f>
        <v>7</v>
      </c>
      <c r="K61" s="24">
        <f>ROUND(100 * 'Berechnungen Vorrat'!K55, 0)</f>
        <v>1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1.8518518518518516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9.2592592592592595</v>
      </c>
      <c r="D10" s="8">
        <f>Kluppierungsprotokoll!D10/$B$6</f>
        <v>25.925925925925924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44.444444444444443</v>
      </c>
      <c r="J10" s="8">
        <f>Kluppierungsprotokoll!J10/$B$6</f>
        <v>0</v>
      </c>
      <c r="K10" s="8">
        <f>Kluppierungsprotokoll!K10/$B$6</f>
        <v>3.7037037037037033</v>
      </c>
      <c r="L10" s="8">
        <f>Kluppierungsprotokoll!L10/$B$6</f>
        <v>0</v>
      </c>
      <c r="M10" s="8">
        <f>Kluppierungsprotokoll!M10/$B$6</f>
        <v>1.8518518518518516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3.7037037037037033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3.7037037037037033</v>
      </c>
      <c r="D11" s="8">
        <f>Kluppierungsprotokoll!D11/$B$6</f>
        <v>20.37037037037037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42.592592592592588</v>
      </c>
      <c r="J11" s="8">
        <f>Kluppierungsprotokoll!J11/$B$6</f>
        <v>0</v>
      </c>
      <c r="K11" s="8">
        <f>Kluppierungsprotokoll!K11/$B$6</f>
        <v>1.8518518518518516</v>
      </c>
      <c r="L11" s="8">
        <f>Kluppierungsprotokoll!L11/$B$6</f>
        <v>0</v>
      </c>
      <c r="M11" s="8">
        <f>Kluppierungsprotokoll!M11/$B$6</f>
        <v>3.7037037037037033</v>
      </c>
      <c r="N11" s="8">
        <f>Kluppierungsprotokoll!N11/$B$6</f>
        <v>0</v>
      </c>
      <c r="O11" s="8">
        <f>Kluppierungsprotokoll!O11/$B$6</f>
        <v>1.8518518518518516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3.7037037037037033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3.7037037037037033</v>
      </c>
      <c r="D12" s="8">
        <f>Kluppierungsprotokoll!D12/$B$6</f>
        <v>11.111111111111111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38.888888888888886</v>
      </c>
      <c r="J12" s="8">
        <f>Kluppierungsprotokoll!J12/$B$6</f>
        <v>0</v>
      </c>
      <c r="K12" s="8">
        <f>Kluppierungsprotokoll!K12/$B$6</f>
        <v>1.8518518518518516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1.8518518518518516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3.7037037037037033</v>
      </c>
      <c r="D13" s="8">
        <f>Kluppierungsprotokoll!D13/$B$6</f>
        <v>11.111111111111111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44.444444444444443</v>
      </c>
      <c r="J13" s="8">
        <f>Kluppierungsprotokoll!J13/$B$6</f>
        <v>1.8518518518518516</v>
      </c>
      <c r="K13" s="8">
        <f>Kluppierungsprotokoll!K13/$B$6</f>
        <v>1.8518518518518516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1.8518518518518516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0</v>
      </c>
      <c r="D14" s="8">
        <f>Kluppierungsprotokoll!D14/$B$6</f>
        <v>5.5555555555555554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38.888888888888886</v>
      </c>
      <c r="J14" s="8">
        <f>Kluppierungsprotokoll!J14/$B$6</f>
        <v>0</v>
      </c>
      <c r="K14" s="8">
        <f>Kluppierungsprotokoll!K14/$B$6</f>
        <v>1.8518518518518516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1.8518518518518516</v>
      </c>
      <c r="D15" s="8">
        <f>Kluppierungsprotokoll!D15/$B$6</f>
        <v>11.111111111111111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33.333333333333329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5.5555555555555554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1.8518518518518516</v>
      </c>
      <c r="D16" s="8">
        <f>Kluppierungsprotokoll!D16/$B$6</f>
        <v>3.7037037037037033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42.592592592592588</v>
      </c>
      <c r="J16" s="8">
        <f>Kluppierungsprotokoll!J16/$B$6</f>
        <v>1.8518518518518516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1.8518518518518516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0</v>
      </c>
      <c r="D17" s="8">
        <f>Kluppierungsprotokoll!D17/$B$6</f>
        <v>7.4074074074074066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27.777777777777775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1.8518518518518516</v>
      </c>
      <c r="D18" s="8">
        <f>Kluppierungsprotokoll!D18/$B$6</f>
        <v>1.8518518518518516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16.666666666666664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0</v>
      </c>
      <c r="D19" s="8">
        <f>Kluppierungsprotokoll!D19/$B$6</f>
        <v>5.5555555555555554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7.4074074074074066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1.8518518518518516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0</v>
      </c>
      <c r="D21" s="8">
        <f>Kluppierungsprotokoll!D21/$B$6</f>
        <v>1.8518518518518516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1.8518518518518516</v>
      </c>
      <c r="J21" s="8">
        <f>Kluppierungsprotokoll!J21/$B$6</f>
        <v>3.7037037037037033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0</v>
      </c>
      <c r="D22" s="8">
        <f>Kluppierungsprotokoll!D22/$B$6</f>
        <v>1.8518518518518516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1.8518518518518516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1.8518518518518516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7.8539816339744835E-3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7.6969020012949946E-2</v>
      </c>
      <c r="D10" s="8">
        <f>Kluppierungsprotokoll!D10*($A10/200)^2*PI()</f>
        <v>0.21551325603625984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0.36945129606215971</v>
      </c>
      <c r="J10" s="8">
        <f>Kluppierungsprotokoll!J10*($A10/200)^2*PI()</f>
        <v>0</v>
      </c>
      <c r="K10" s="8">
        <f>Kluppierungsprotokoll!K10*($A10/200)^2*PI()</f>
        <v>3.0787608005179976E-2</v>
      </c>
      <c r="L10" s="8">
        <f>Kluppierungsprotokoll!L10*($A10/200)^2*PI()</f>
        <v>0</v>
      </c>
      <c r="M10" s="8">
        <f>Kluppierungsprotokoll!M10*($A10/200)^2*PI()</f>
        <v>1.5393804002589988E-2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3.0787608005179976E-2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5.0893800988154644E-2</v>
      </c>
      <c r="D11" s="8">
        <f>Kluppierungsprotokoll!D11*($A11/200)^2*PI()</f>
        <v>0.27991590543485056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0.5852787113637784</v>
      </c>
      <c r="J11" s="8">
        <f>Kluppierungsprotokoll!J11*($A11/200)^2*PI()</f>
        <v>0</v>
      </c>
      <c r="K11" s="8">
        <f>Kluppierungsprotokoll!K11*($A11/200)^2*PI()</f>
        <v>2.5446900494077322E-2</v>
      </c>
      <c r="L11" s="8">
        <f>Kluppierungsprotokoll!L11*($A11/200)^2*PI()</f>
        <v>0</v>
      </c>
      <c r="M11" s="8">
        <f>Kluppierungsprotokoll!M11*($A11/200)^2*PI()</f>
        <v>5.0893800988154644E-2</v>
      </c>
      <c r="N11" s="8">
        <f>Kluppierungsprotokoll!N11*($A11/200)^2*PI()</f>
        <v>0</v>
      </c>
      <c r="O11" s="8">
        <f>Kluppierungsprotokoll!O11*($A11/200)^2*PI()</f>
        <v>2.5446900494077322E-2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5.0893800988154644E-2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7.6026542216872994E-2</v>
      </c>
      <c r="D12" s="8">
        <f>Kluppierungsprotokoll!D12*($A12/200)^2*PI()</f>
        <v>0.22807962665061898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0.79827869327716638</v>
      </c>
      <c r="J12" s="8">
        <f>Kluppierungsprotokoll!J12*($A12/200)^2*PI()</f>
        <v>0</v>
      </c>
      <c r="K12" s="8">
        <f>Kluppierungsprotokoll!K12*($A12/200)^2*PI()</f>
        <v>3.8013271108436497E-2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3.8013271108436497E-2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0.10618583169133503</v>
      </c>
      <c r="D13" s="8">
        <f>Kluppierungsprotokoll!D13*($A13/200)^2*PI()</f>
        <v>0.3185574950740051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1.2742299802960204</v>
      </c>
      <c r="J13" s="8">
        <f>Kluppierungsprotokoll!J13*($A13/200)^2*PI()</f>
        <v>5.3092915845667513E-2</v>
      </c>
      <c r="K13" s="8">
        <f>Kluppierungsprotokoll!K13*($A13/200)^2*PI()</f>
        <v>5.3092915845667513E-2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5.3092915845667513E-2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</v>
      </c>
      <c r="D14" s="8">
        <f>Kluppierungsprotokoll!D14*($A14/200)^2*PI()</f>
        <v>0.21205750411731106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1.4844025288211771</v>
      </c>
      <c r="J14" s="8">
        <f>Kluppierungsprotokoll!J14*($A14/200)^2*PI()</f>
        <v>0</v>
      </c>
      <c r="K14" s="8">
        <f>Kluppierungsprotokoll!K14*($A14/200)^2*PI()</f>
        <v>7.0685834705770348E-2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9.0792027688745044E-2</v>
      </c>
      <c r="D15" s="8">
        <f>Kluppierungsprotokoll!D15*($A15/200)^2*PI()</f>
        <v>0.54475216613247024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1.6342564983974106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0.27237608306623512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0.11341149479459153</v>
      </c>
      <c r="D16" s="8">
        <f>Kluppierungsprotokoll!D16*($A16/200)^2*PI()</f>
        <v>0.22682298958918307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2.6084643802756053</v>
      </c>
      <c r="J16" s="8">
        <f>Kluppierungsprotokoll!J16*($A16/200)^2*PI()</f>
        <v>0.11341149479459153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0.11341149479459153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</v>
      </c>
      <c r="D17" s="8">
        <f>Kluppierungsprotokoll!D17*($A17/200)^2*PI()</f>
        <v>0.55417694409323948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2.0781635403496477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0.16619025137490007</v>
      </c>
      <c r="D18" s="8">
        <f>Kluppierungsprotokoll!D18*($A18/200)^2*PI()</f>
        <v>0.16619025137490007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1.4957122623741006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</v>
      </c>
      <c r="D19" s="8">
        <f>Kluppierungsprotokoll!D19*($A19/200)^2*PI()</f>
        <v>0.58904862254808621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0.78539816339744828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0.22902210444669593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</v>
      </c>
      <c r="D21" s="8">
        <f>Kluppierungsprotokoll!D21*($A21/200)^2*PI()</f>
        <v>0.26420794216690158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0.26420794216690158</v>
      </c>
      <c r="J21" s="8">
        <f>Kluppierungsprotokoll!J21*($A21/200)^2*PI()</f>
        <v>0.52841588433380315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</v>
      </c>
      <c r="D22" s="8">
        <f>Kluppierungsprotokoll!D22*($A22/200)^2*PI()</f>
        <v>0.30190705400997914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0.34211943997592853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0.38484510006474959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0.68046896876754925</v>
      </c>
      <c r="D53">
        <f t="shared" ref="D53:S53" si="0">SUM(D9:D51)</f>
        <v>3.9012297572278052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13.762689096846168</v>
      </c>
      <c r="J53">
        <f t="shared" si="0"/>
        <v>1.2739158210306611</v>
      </c>
      <c r="K53">
        <f t="shared" si="0"/>
        <v>0.21802653015913165</v>
      </c>
      <c r="L53">
        <f t="shared" si="0"/>
        <v>0</v>
      </c>
      <c r="M53">
        <f t="shared" si="0"/>
        <v>6.6287604990744625E-2</v>
      </c>
      <c r="N53">
        <f t="shared" si="0"/>
        <v>0</v>
      </c>
      <c r="O53">
        <f t="shared" si="0"/>
        <v>2.5446900494077322E-2</v>
      </c>
      <c r="P53">
        <f t="shared" si="0"/>
        <v>0</v>
      </c>
      <c r="Q53">
        <f t="shared" si="0"/>
        <v>0</v>
      </c>
      <c r="R53">
        <f t="shared" si="0"/>
        <v>3.0787608005179976E-2</v>
      </c>
      <c r="S53">
        <f t="shared" si="0"/>
        <v>0.52778756580308528</v>
      </c>
      <c r="T53">
        <f>SUM(C53:S53)</f>
        <v>20.486639853324405</v>
      </c>
    </row>
    <row r="54" spans="1:20" x14ac:dyDescent="0.25">
      <c r="A54" t="s">
        <v>24</v>
      </c>
      <c r="B54" t="s">
        <v>26</v>
      </c>
      <c r="C54">
        <f>C53/$B$6</f>
        <v>1.2601277199399059</v>
      </c>
      <c r="D54">
        <f t="shared" ref="D54:S54" si="1">D53/$B$6</f>
        <v>7.2244995504218608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25.486461290455864</v>
      </c>
      <c r="J54">
        <f t="shared" si="1"/>
        <v>2.359103372279002</v>
      </c>
      <c r="K54">
        <f t="shared" si="1"/>
        <v>0.40375283362802156</v>
      </c>
      <c r="L54">
        <f t="shared" si="1"/>
        <v>0</v>
      </c>
      <c r="M54">
        <f t="shared" si="1"/>
        <v>0.12275482405693448</v>
      </c>
      <c r="N54">
        <f t="shared" si="1"/>
        <v>0</v>
      </c>
      <c r="O54">
        <f t="shared" si="1"/>
        <v>4.7123889803846887E-2</v>
      </c>
      <c r="P54">
        <f t="shared" si="1"/>
        <v>0</v>
      </c>
      <c r="Q54">
        <f t="shared" si="1"/>
        <v>0</v>
      </c>
      <c r="R54">
        <f t="shared" si="1"/>
        <v>5.7014088898481433E-2</v>
      </c>
      <c r="S54">
        <f t="shared" si="1"/>
        <v>0.97738438111682457</v>
      </c>
      <c r="T54">
        <f>SUM(C54:S54)</f>
        <v>37.938221950600749</v>
      </c>
    </row>
    <row r="55" spans="1:20" x14ac:dyDescent="0.25">
      <c r="A55" t="s">
        <v>24</v>
      </c>
      <c r="B55" t="s">
        <v>31</v>
      </c>
      <c r="C55">
        <f>C54/$T54</f>
        <v>3.3215255094999306E-2</v>
      </c>
      <c r="D55">
        <f t="shared" ref="D55:S55" si="2">D54/$T54</f>
        <v>0.1904279952768704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0.67178850193985662</v>
      </c>
      <c r="J55">
        <f t="shared" si="2"/>
        <v>6.2182760577203219E-2</v>
      </c>
      <c r="K55">
        <f t="shared" si="2"/>
        <v>1.0642376286209379E-2</v>
      </c>
      <c r="L55">
        <f t="shared" si="2"/>
        <v>0</v>
      </c>
      <c r="M55">
        <f t="shared" si="2"/>
        <v>3.2356504270751852E-3</v>
      </c>
      <c r="N55">
        <f t="shared" si="2"/>
        <v>0</v>
      </c>
      <c r="O55">
        <f t="shared" si="2"/>
        <v>1.2421217279293365E-3</v>
      </c>
      <c r="P55">
        <f t="shared" si="2"/>
        <v>0</v>
      </c>
      <c r="Q55">
        <f t="shared" si="2"/>
        <v>0</v>
      </c>
      <c r="R55">
        <f t="shared" si="2"/>
        <v>1.5028139424330248E-3</v>
      </c>
      <c r="S55">
        <f t="shared" si="2"/>
        <v>2.5762524727423283E-2</v>
      </c>
      <c r="T55">
        <f>SUM(C55:S55)</f>
        <v>0.99999999999999967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0.05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0.5</v>
      </c>
      <c r="D10" s="8">
        <f>Kluppierungsprotokoll!D10*$B10</f>
        <v>1.4000000000000001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2.4000000000000004</v>
      </c>
      <c r="J10" s="8">
        <f>Kluppierungsprotokoll!J10*$B10</f>
        <v>0</v>
      </c>
      <c r="K10" s="8">
        <f>Kluppierungsprotokoll!K10*$B10</f>
        <v>0.2</v>
      </c>
      <c r="L10" s="8">
        <f>Kluppierungsprotokoll!L10*$B10</f>
        <v>0</v>
      </c>
      <c r="M10" s="8">
        <f>Kluppierungsprotokoll!M10*$B10</f>
        <v>0.1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0.2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0.4</v>
      </c>
      <c r="D11" s="8">
        <f>Kluppierungsprotokoll!D11*$B11</f>
        <v>2.2000000000000002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4.6000000000000005</v>
      </c>
      <c r="J11" s="8">
        <f>Kluppierungsprotokoll!J11*$B11</f>
        <v>0</v>
      </c>
      <c r="K11" s="8">
        <f>Kluppierungsprotokoll!K11*$B11</f>
        <v>0.2</v>
      </c>
      <c r="L11" s="8">
        <f>Kluppierungsprotokoll!L11*$B11</f>
        <v>0</v>
      </c>
      <c r="M11" s="8">
        <f>Kluppierungsprotokoll!M11*$B11</f>
        <v>0.4</v>
      </c>
      <c r="N11" s="8">
        <f>Kluppierungsprotokoll!N11*$B11</f>
        <v>0</v>
      </c>
      <c r="O11" s="8">
        <f>Kluppierungsprotokoll!O11*$B11</f>
        <v>0.2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0.4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0.6</v>
      </c>
      <c r="D12" s="8">
        <f>Kluppierungsprotokoll!D12*$B12</f>
        <v>1.7999999999999998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6.3</v>
      </c>
      <c r="J12" s="8">
        <f>Kluppierungsprotokoll!J12*$B12</f>
        <v>0</v>
      </c>
      <c r="K12" s="8">
        <f>Kluppierungsprotokoll!K12*$B12</f>
        <v>0.3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0.3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1</v>
      </c>
      <c r="D13" s="8">
        <f>Kluppierungsprotokoll!D13*$B13</f>
        <v>3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12</v>
      </c>
      <c r="J13" s="8">
        <f>Kluppierungsprotokoll!J13*$B13</f>
        <v>0.5</v>
      </c>
      <c r="K13" s="8">
        <f>Kluppierungsprotokoll!K13*$B13</f>
        <v>0.5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0.5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0</v>
      </c>
      <c r="D14" s="8">
        <f>Kluppierungsprotokoll!D14*$B14</f>
        <v>2.0999999999999996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14.7</v>
      </c>
      <c r="J14" s="8">
        <f>Kluppierungsprotokoll!J14*$B14</f>
        <v>0</v>
      </c>
      <c r="K14" s="8">
        <f>Kluppierungsprotokoll!K14*$B14</f>
        <v>0.7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0.9</v>
      </c>
      <c r="D15" s="8">
        <f>Kluppierungsprotokoll!D15*$B15</f>
        <v>5.4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16.2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2.7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1.2</v>
      </c>
      <c r="D16" s="8">
        <f>Kluppierungsprotokoll!D16*$B16</f>
        <v>2.4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27.599999999999998</v>
      </c>
      <c r="J16" s="8">
        <f>Kluppierungsprotokoll!J16*$B16</f>
        <v>1.2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1.2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0</v>
      </c>
      <c r="D17" s="8">
        <f>Kluppierungsprotokoll!D17*$B17</f>
        <v>6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22.5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1.8</v>
      </c>
      <c r="D18" s="8">
        <f>Kluppierungsprotokoll!D18*$B18</f>
        <v>1.8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16.2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0</v>
      </c>
      <c r="D19" s="8">
        <f>Kluppierungsprotokoll!D19*$B19</f>
        <v>6.6000000000000005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8.8000000000000007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2.6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0</v>
      </c>
      <c r="D21" s="8">
        <f>Kluppierungsprotokoll!D21*$B21</f>
        <v>3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3</v>
      </c>
      <c r="J21" s="8">
        <f>Kluppierungsprotokoll!J21*$B21</f>
        <v>6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0</v>
      </c>
      <c r="D22" s="8">
        <f>Kluppierungsprotokoll!D22*$B22</f>
        <v>3.4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3.9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4.4000000000000004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6.3999999999999995</v>
      </c>
      <c r="D53">
        <f t="shared" ref="D53:S53" si="0">SUM(D9:D51)</f>
        <v>39.1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138.70000000000002</v>
      </c>
      <c r="J53">
        <f t="shared" si="0"/>
        <v>14.25</v>
      </c>
      <c r="K53">
        <f t="shared" si="0"/>
        <v>1.9</v>
      </c>
      <c r="L53">
        <f t="shared" si="0"/>
        <v>0</v>
      </c>
      <c r="M53">
        <f t="shared" si="0"/>
        <v>0.5</v>
      </c>
      <c r="N53">
        <f t="shared" si="0"/>
        <v>0</v>
      </c>
      <c r="O53">
        <f t="shared" si="0"/>
        <v>0.2</v>
      </c>
      <c r="P53">
        <f t="shared" si="0"/>
        <v>0</v>
      </c>
      <c r="Q53">
        <f t="shared" si="0"/>
        <v>0</v>
      </c>
      <c r="R53">
        <f t="shared" si="0"/>
        <v>0.2</v>
      </c>
      <c r="S53">
        <f t="shared" si="0"/>
        <v>5.1000000000000005</v>
      </c>
      <c r="T53">
        <f>SUM(C53:S53)</f>
        <v>206.35</v>
      </c>
    </row>
    <row r="54" spans="1:20" x14ac:dyDescent="0.25">
      <c r="A54" t="s">
        <v>25</v>
      </c>
      <c r="B54" t="s">
        <v>26</v>
      </c>
      <c r="C54">
        <f>C53/$B$6</f>
        <v>11.851851851851849</v>
      </c>
      <c r="D54">
        <f t="shared" ref="D54:S54" si="1">D53/$B$6</f>
        <v>72.407407407407405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256.85185185185185</v>
      </c>
      <c r="J54">
        <f t="shared" si="1"/>
        <v>26.388888888888886</v>
      </c>
      <c r="K54">
        <f t="shared" si="1"/>
        <v>3.5185185185185182</v>
      </c>
      <c r="L54">
        <f t="shared" si="1"/>
        <v>0</v>
      </c>
      <c r="M54">
        <f t="shared" si="1"/>
        <v>0.92592592592592582</v>
      </c>
      <c r="N54">
        <f t="shared" si="1"/>
        <v>0</v>
      </c>
      <c r="O54">
        <f t="shared" si="1"/>
        <v>0.37037037037037035</v>
      </c>
      <c r="P54">
        <f t="shared" si="1"/>
        <v>0</v>
      </c>
      <c r="Q54">
        <f t="shared" si="1"/>
        <v>0</v>
      </c>
      <c r="R54">
        <f t="shared" si="1"/>
        <v>0.37037037037037035</v>
      </c>
      <c r="S54">
        <f t="shared" si="1"/>
        <v>9.4444444444444446</v>
      </c>
      <c r="T54">
        <f>SUM(C54:S54)</f>
        <v>382.12962962962968</v>
      </c>
    </row>
    <row r="55" spans="1:20" x14ac:dyDescent="0.25">
      <c r="A55" t="s">
        <v>25</v>
      </c>
      <c r="B55" t="s">
        <v>31</v>
      </c>
      <c r="C55">
        <f>C54/$T54</f>
        <v>3.1015265325902583E-2</v>
      </c>
      <c r="D55">
        <f t="shared" ref="D55:S55" si="2">D54/$T54</f>
        <v>0.18948388660043614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0.67215895323479513</v>
      </c>
      <c r="J55">
        <f t="shared" si="2"/>
        <v>6.905742670220498E-2</v>
      </c>
      <c r="K55">
        <f t="shared" si="2"/>
        <v>9.2076568936273299E-3</v>
      </c>
      <c r="L55">
        <f t="shared" si="2"/>
        <v>0</v>
      </c>
      <c r="M55">
        <f t="shared" si="2"/>
        <v>2.4230676035861395E-3</v>
      </c>
      <c r="N55">
        <f t="shared" si="2"/>
        <v>0</v>
      </c>
      <c r="O55">
        <f t="shared" si="2"/>
        <v>9.6922704143445582E-4</v>
      </c>
      <c r="P55">
        <f t="shared" si="2"/>
        <v>0</v>
      </c>
      <c r="Q55">
        <f t="shared" si="2"/>
        <v>0</v>
      </c>
      <c r="R55">
        <f t="shared" si="2"/>
        <v>9.6922704143445582E-4</v>
      </c>
      <c r="S55">
        <f t="shared" si="2"/>
        <v>2.4715289556578625E-2</v>
      </c>
      <c r="T55">
        <f>SUM(C55:S55)</f>
        <v>0.99999999999999978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2025-12-10T15:24:52Z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2025-12-10T15:02:28Z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abb4ca31-08c3-4454-8274-54d47fd7e434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