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WLOW26\Downloads\"/>
    </mc:Choice>
  </mc:AlternateContent>
  <xr:revisionPtr revIDLastSave="0" documentId="8_{6236F668-6B16-42B7-A8CC-AE07756CE380}" xr6:coauthVersionLast="47" xr6:coauthVersionMax="47" xr10:uidLastSave="{00000000-0000-0000-0000-000000000000}"/>
  <bookViews>
    <workbookView xWindow="40620" yWindow="735" windowWidth="26400" windowHeight="19695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6" l="1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40" i="5" l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2" i="6" l="1"/>
  <c r="D32" i="6"/>
  <c r="L32" i="6"/>
  <c r="M32" i="6"/>
  <c r="N32" i="6"/>
  <c r="O32" i="6"/>
  <c r="P32" i="6"/>
  <c r="E32" i="6"/>
  <c r="F32" i="6"/>
  <c r="S32" i="6"/>
  <c r="G32" i="6"/>
  <c r="H32" i="6"/>
  <c r="I32" i="6"/>
  <c r="Q32" i="6"/>
  <c r="J32" i="6"/>
  <c r="R32" i="6"/>
  <c r="K32" i="6"/>
  <c r="C33" i="6"/>
  <c r="K33" i="6"/>
  <c r="S33" i="6"/>
  <c r="D33" i="6"/>
  <c r="L33" i="6"/>
  <c r="E33" i="6"/>
  <c r="M33" i="6"/>
  <c r="F33" i="6"/>
  <c r="N33" i="6"/>
  <c r="O33" i="6"/>
  <c r="R33" i="6"/>
  <c r="G33" i="6"/>
  <c r="H33" i="6"/>
  <c r="P33" i="6"/>
  <c r="J33" i="6"/>
  <c r="I33" i="6"/>
  <c r="Q33" i="6"/>
  <c r="I34" i="5"/>
  <c r="Q34" i="5"/>
  <c r="J34" i="5"/>
  <c r="R34" i="5"/>
  <c r="N34" i="5"/>
  <c r="C34" i="5"/>
  <c r="K34" i="5"/>
  <c r="S34" i="5"/>
  <c r="D34" i="5"/>
  <c r="L34" i="5"/>
  <c r="E34" i="5"/>
  <c r="M34" i="5"/>
  <c r="F34" i="5"/>
  <c r="G34" i="5"/>
  <c r="O34" i="5"/>
  <c r="H34" i="5"/>
  <c r="P34" i="5"/>
  <c r="E38" i="5"/>
  <c r="M38" i="5"/>
  <c r="J38" i="5"/>
  <c r="F38" i="5"/>
  <c r="N38" i="5"/>
  <c r="G38" i="5"/>
  <c r="I38" i="5"/>
  <c r="R38" i="5"/>
  <c r="O38" i="5"/>
  <c r="H38" i="5"/>
  <c r="P38" i="5"/>
  <c r="Q38" i="5"/>
  <c r="C38" i="5"/>
  <c r="K38" i="5"/>
  <c r="S38" i="5"/>
  <c r="D38" i="5"/>
  <c r="L38" i="5"/>
  <c r="J34" i="6"/>
  <c r="R34" i="6"/>
  <c r="C34" i="6"/>
  <c r="K34" i="6"/>
  <c r="S34" i="6"/>
  <c r="D34" i="6"/>
  <c r="L34" i="6"/>
  <c r="E34" i="6"/>
  <c r="M34" i="6"/>
  <c r="F34" i="6"/>
  <c r="N34" i="6"/>
  <c r="G34" i="6"/>
  <c r="O34" i="6"/>
  <c r="H34" i="6"/>
  <c r="P34" i="6"/>
  <c r="I34" i="6"/>
  <c r="Q34" i="6"/>
  <c r="F38" i="6"/>
  <c r="N38" i="6"/>
  <c r="G38" i="6"/>
  <c r="O38" i="6"/>
  <c r="H38" i="6"/>
  <c r="P38" i="6"/>
  <c r="I38" i="6"/>
  <c r="Q38" i="6"/>
  <c r="R38" i="6"/>
  <c r="J38" i="6"/>
  <c r="M38" i="6"/>
  <c r="C38" i="6"/>
  <c r="K38" i="6"/>
  <c r="S38" i="6"/>
  <c r="D38" i="6"/>
  <c r="L38" i="6"/>
  <c r="E38" i="6"/>
  <c r="C32" i="5"/>
  <c r="K32" i="5"/>
  <c r="S32" i="5"/>
  <c r="D32" i="5"/>
  <c r="L32" i="5"/>
  <c r="F32" i="5"/>
  <c r="H32" i="5"/>
  <c r="E32" i="5"/>
  <c r="M32" i="5"/>
  <c r="N32" i="5"/>
  <c r="G32" i="5"/>
  <c r="O32" i="5"/>
  <c r="P32" i="5"/>
  <c r="I32" i="5"/>
  <c r="Q32" i="5"/>
  <c r="J32" i="5"/>
  <c r="R32" i="5"/>
  <c r="G36" i="5"/>
  <c r="O36" i="5"/>
  <c r="H36" i="5"/>
  <c r="P36" i="5"/>
  <c r="C36" i="5"/>
  <c r="L36" i="5"/>
  <c r="I36" i="5"/>
  <c r="Q36" i="5"/>
  <c r="J36" i="5"/>
  <c r="R36" i="5"/>
  <c r="K36" i="5"/>
  <c r="S36" i="5"/>
  <c r="D36" i="5"/>
  <c r="E36" i="5"/>
  <c r="M36" i="5"/>
  <c r="F36" i="5"/>
  <c r="N36" i="5"/>
  <c r="H36" i="6"/>
  <c r="P36" i="6"/>
  <c r="I36" i="6"/>
  <c r="Q36" i="6"/>
  <c r="J36" i="6"/>
  <c r="R36" i="6"/>
  <c r="C36" i="6"/>
  <c r="K36" i="6"/>
  <c r="S36" i="6"/>
  <c r="D36" i="6"/>
  <c r="L36" i="6"/>
  <c r="E36" i="6"/>
  <c r="M36" i="6"/>
  <c r="F36" i="6"/>
  <c r="N36" i="6"/>
  <c r="G36" i="6"/>
  <c r="O36" i="6"/>
  <c r="J33" i="5"/>
  <c r="R33" i="5"/>
  <c r="G33" i="5"/>
  <c r="C33" i="5"/>
  <c r="K33" i="5"/>
  <c r="S33" i="5"/>
  <c r="E33" i="5"/>
  <c r="O33" i="5"/>
  <c r="D33" i="5"/>
  <c r="L33" i="5"/>
  <c r="M33" i="5"/>
  <c r="F33" i="5"/>
  <c r="N33" i="5"/>
  <c r="H33" i="5"/>
  <c r="P33" i="5"/>
  <c r="I33" i="5"/>
  <c r="Q33" i="5"/>
  <c r="F37" i="5"/>
  <c r="N37" i="5"/>
  <c r="C37" i="5"/>
  <c r="G37" i="5"/>
  <c r="O37" i="5"/>
  <c r="S37" i="5"/>
  <c r="H37" i="5"/>
  <c r="P37" i="5"/>
  <c r="I37" i="5"/>
  <c r="Q37" i="5"/>
  <c r="J37" i="5"/>
  <c r="R37" i="5"/>
  <c r="K37" i="5"/>
  <c r="D37" i="5"/>
  <c r="L37" i="5"/>
  <c r="E37" i="5"/>
  <c r="M37" i="5"/>
  <c r="G37" i="6"/>
  <c r="O37" i="6"/>
  <c r="H37" i="6"/>
  <c r="P37" i="6"/>
  <c r="I37" i="6"/>
  <c r="Q37" i="6"/>
  <c r="J37" i="6"/>
  <c r="R37" i="6"/>
  <c r="C37" i="6"/>
  <c r="S37" i="6"/>
  <c r="K37" i="6"/>
  <c r="D37" i="6"/>
  <c r="L37" i="6"/>
  <c r="N37" i="6"/>
  <c r="E37" i="6"/>
  <c r="M37" i="6"/>
  <c r="F37" i="6"/>
  <c r="H35" i="5"/>
  <c r="P35" i="5"/>
  <c r="I35" i="5"/>
  <c r="Q35" i="5"/>
  <c r="K35" i="5"/>
  <c r="M35" i="5"/>
  <c r="J35" i="5"/>
  <c r="R35" i="5"/>
  <c r="C35" i="5"/>
  <c r="S35" i="5"/>
  <c r="D35" i="5"/>
  <c r="L35" i="5"/>
  <c r="E35" i="5"/>
  <c r="F35" i="5"/>
  <c r="N35" i="5"/>
  <c r="G35" i="5"/>
  <c r="O35" i="5"/>
  <c r="D39" i="5"/>
  <c r="L39" i="5"/>
  <c r="Q39" i="5"/>
  <c r="E39" i="5"/>
  <c r="M39" i="5"/>
  <c r="H39" i="5"/>
  <c r="F39" i="5"/>
  <c r="N39" i="5"/>
  <c r="G39" i="5"/>
  <c r="O39" i="5"/>
  <c r="P39" i="5"/>
  <c r="I39" i="5"/>
  <c r="J39" i="5"/>
  <c r="R39" i="5"/>
  <c r="C39" i="5"/>
  <c r="K39" i="5"/>
  <c r="S39" i="5"/>
  <c r="I35" i="6"/>
  <c r="Q35" i="6"/>
  <c r="J35" i="6"/>
  <c r="R35" i="6"/>
  <c r="C35" i="6"/>
  <c r="K35" i="6"/>
  <c r="S35" i="6"/>
  <c r="D35" i="6"/>
  <c r="L35" i="6"/>
  <c r="E35" i="6"/>
  <c r="M35" i="6"/>
  <c r="F35" i="6"/>
  <c r="N35" i="6"/>
  <c r="G35" i="6"/>
  <c r="O35" i="6"/>
  <c r="H35" i="6"/>
  <c r="P35" i="6"/>
  <c r="E39" i="6"/>
  <c r="M39" i="6"/>
  <c r="F39" i="6"/>
  <c r="N39" i="6"/>
  <c r="G39" i="6"/>
  <c r="O39" i="6"/>
  <c r="H39" i="6"/>
  <c r="P39" i="6"/>
  <c r="I39" i="6"/>
  <c r="Q39" i="6"/>
  <c r="R39" i="6"/>
  <c r="L39" i="6"/>
  <c r="J39" i="6"/>
  <c r="K39" i="6"/>
  <c r="D39" i="6"/>
  <c r="C39" i="6"/>
  <c r="S39" i="6"/>
  <c r="C30" i="6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<sst xmlns="http://schemas.openxmlformats.org/spreadsheetml/2006/main" count="155" uniqueCount="52">
  <si>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</si>
  <si>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</si>
  <si>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</si>
  <si>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</si>
  <si>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</si>
  <si>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</si>
  <si>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</si>
  <si>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</si>
  <si>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</si>
  <si>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</si>
  <si>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</si>
  <si>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</si>
  <si>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</si>
  <si>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</si>
  <si>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</si>
  <si>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</si>
  <si>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</si>
  <si>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</si>
  <si>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</si>
  <si>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</si>
  <si>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</si>
  <si>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</si>
  <si>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</si>
  <si>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</si>
  <si>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</si>
  <si>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</si>
  <si>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</si>
  <si>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</si>
  <si>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</si>
  <si>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</si>
  <si>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</si>
  <si>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</si>
  <si>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</si>
  <si>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</si>
  <si>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</si>
  <si>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</si>
  <si>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</si>
  <si>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</si>
  <si>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</si>
  <si>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</si>
  <si>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</si>
  <si>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</si>
  <si>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</si>
  <si>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</si>
  <si>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</si>
  <si>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</si>
  <si>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</si>
  <si>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</si>
  <si>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</si>
  <si>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</si>
  <si>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Müliwald Anzeichung</t>
  </si>
  <si>
    <t>avm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</si>
</sst>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C45" sqref="C45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44176</v>
      </c>
    </row>
    <row r="5" spans="1:19" x14ac:dyDescent="0.25">
      <c r="A5" s="13" t="s">
        <v>17</v>
      </c>
      <c r="B5" s="10" t="s">
        <v>51</v>
      </c>
    </row>
    <row r="6" spans="1:19" x14ac:dyDescent="0.25">
      <c r="A6" s="13" t="s">
        <v>18</v>
      </c>
      <c r="B6" s="6">
        <v>1.44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14</v>
      </c>
      <c r="B9" s="29"/>
      <c r="C9" s="7">
        <v>1</v>
      </c>
      <c r="D9" s="7"/>
      <c r="E9" s="7"/>
      <c r="F9" s="7"/>
      <c r="G9" s="7"/>
      <c r="H9" s="7"/>
      <c r="I9" s="7">
        <v>11</v>
      </c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18</v>
      </c>
      <c r="B10" s="30">
        <v>0.2</v>
      </c>
      <c r="C10" s="8">
        <v>2</v>
      </c>
      <c r="D10" s="8"/>
      <c r="E10" s="8"/>
      <c r="F10" s="8"/>
      <c r="G10" s="8"/>
      <c r="H10" s="8"/>
      <c r="I10" s="8">
        <v>19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22</v>
      </c>
      <c r="B11" s="30">
        <v>0.3</v>
      </c>
      <c r="C11" s="8">
        <v>8</v>
      </c>
      <c r="D11" s="8"/>
      <c r="E11" s="8"/>
      <c r="F11" s="8"/>
      <c r="G11" s="8"/>
      <c r="H11" s="8"/>
      <c r="I11" s="8">
        <v>41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26</v>
      </c>
      <c r="B12" s="30">
        <v>0.5</v>
      </c>
      <c r="C12" s="8">
        <v>7</v>
      </c>
      <c r="D12" s="8"/>
      <c r="E12" s="8"/>
      <c r="F12" s="8"/>
      <c r="G12" s="8"/>
      <c r="H12" s="8"/>
      <c r="I12" s="8">
        <v>24</v>
      </c>
      <c r="J12" s="8"/>
      <c r="K12" s="8"/>
      <c r="L12" s="8"/>
      <c r="M12" s="8"/>
      <c r="N12" s="8"/>
      <c r="O12" s="8"/>
      <c r="P12" s="8"/>
      <c r="Q12" s="8"/>
      <c r="R12" s="8"/>
      <c r="S12" s="8">
        <v>3</v>
      </c>
    </row>
    <row r="13" spans="1:19" x14ac:dyDescent="0.25">
      <c r="A13" s="8">
        <v>30</v>
      </c>
      <c r="B13" s="30">
        <v>0.7</v>
      </c>
      <c r="C13" s="8">
        <v>3</v>
      </c>
      <c r="D13" s="8"/>
      <c r="E13" s="8"/>
      <c r="F13" s="8"/>
      <c r="G13" s="8"/>
      <c r="H13" s="8"/>
      <c r="I13" s="8">
        <v>14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34</v>
      </c>
      <c r="B14" s="30">
        <v>0.9</v>
      </c>
      <c r="C14" s="8">
        <v>5</v>
      </c>
      <c r="D14" s="8"/>
      <c r="E14" s="8"/>
      <c r="F14" s="8"/>
      <c r="G14" s="8"/>
      <c r="H14" s="8"/>
      <c r="I14" s="8">
        <v>14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38</v>
      </c>
      <c r="B15" s="30">
        <v>1.2</v>
      </c>
      <c r="C15" s="8">
        <v>6</v>
      </c>
      <c r="D15" s="8"/>
      <c r="E15" s="8"/>
      <c r="F15" s="8"/>
      <c r="G15" s="8"/>
      <c r="H15" s="8"/>
      <c r="I15" s="8">
        <v>16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42</v>
      </c>
      <c r="B16" s="30">
        <v>1.5</v>
      </c>
      <c r="C16" s="8">
        <v>3</v>
      </c>
      <c r="D16" s="8"/>
      <c r="E16" s="8"/>
      <c r="F16" s="8"/>
      <c r="G16" s="8"/>
      <c r="H16" s="8"/>
      <c r="I16" s="8">
        <v>7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46</v>
      </c>
      <c r="B17" s="30">
        <v>1.9</v>
      </c>
      <c r="C17" s="8">
        <v>1</v>
      </c>
      <c r="D17" s="8"/>
      <c r="E17" s="8"/>
      <c r="F17" s="8"/>
      <c r="G17" s="8"/>
      <c r="H17" s="8"/>
      <c r="I17" s="8">
        <v>7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50</v>
      </c>
      <c r="B18" s="30">
        <v>2.2999999999999998</v>
      </c>
      <c r="C18" s="8">
        <v>4</v>
      </c>
      <c r="D18" s="8"/>
      <c r="E18" s="8"/>
      <c r="F18" s="8"/>
      <c r="G18" s="8"/>
      <c r="H18" s="8"/>
      <c r="I18" s="8">
        <v>5</v>
      </c>
      <c r="J18" s="8"/>
      <c r="K18" s="8"/>
      <c r="L18" s="8"/>
      <c r="M18" s="8"/>
      <c r="N18" s="8"/>
      <c r="O18" s="8"/>
      <c r="P18" s="8"/>
      <c r="Q18" s="8"/>
      <c r="R18" s="8"/>
      <c r="S18" s="8">
        <v>1</v>
      </c>
    </row>
    <row r="19" spans="1:19" x14ac:dyDescent="0.25">
      <c r="A19" s="8">
        <v>54</v>
      </c>
      <c r="B19" s="30">
        <v>2.75</v>
      </c>
      <c r="C19" s="8">
        <v>1</v>
      </c>
      <c r="D19" s="8"/>
      <c r="E19" s="8"/>
      <c r="F19" s="8"/>
      <c r="G19" s="8"/>
      <c r="H19" s="8"/>
      <c r="I19" s="8">
        <v>3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58</v>
      </c>
      <c r="B20" s="30">
        <v>3.25</v>
      </c>
      <c r="C20" s="8">
        <v>2</v>
      </c>
      <c r="D20" s="8"/>
      <c r="E20" s="8"/>
      <c r="F20" s="8"/>
      <c r="G20" s="8"/>
      <c r="H20" s="8"/>
      <c r="I20" s="8">
        <v>2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62</v>
      </c>
      <c r="B21" s="30">
        <v>3.75</v>
      </c>
      <c r="C21" s="8">
        <v>1</v>
      </c>
      <c r="D21" s="8"/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66</v>
      </c>
      <c r="B22" s="30">
        <v>4.25</v>
      </c>
      <c r="C22" s="8">
        <v>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70</v>
      </c>
      <c r="B23" s="30">
        <v>4.75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74</v>
      </c>
      <c r="B24" s="30">
        <v>5.25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/>
      <c r="B25" s="30">
        <v>5.8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/>
      <c r="B26" s="30">
        <v>6.4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/>
      <c r="B27" s="30">
        <v>7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/>
      <c r="B28" s="30">
        <v>7.6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/>
      <c r="B29" s="30">
        <v>8.3000000000000007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45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164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4</v>
      </c>
      <c r="T54" s="13">
        <f>SUM(C54:S54)</f>
        <v>213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31.3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113.9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2.8</v>
      </c>
      <c r="T55" s="21">
        <f>ROUND(SUM(C55:S55),0)</f>
        <v>148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4.8600000000000003</v>
      </c>
      <c r="D56" s="22">
        <f>ROUND('Berechnungen Grundflaeche'!D53, 2)</f>
        <v>0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12.19</v>
      </c>
      <c r="J56" s="22">
        <f>ROUND('Berechnungen Grundflaeche'!J53, 2)</f>
        <v>0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0.36</v>
      </c>
      <c r="T56" s="23">
        <f>ROUND('Berechnungen Grundflaeche'!T53,1)</f>
        <v>17.399999999999999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3.37</v>
      </c>
      <c r="D57" s="22">
        <f>ROUND('Berechnungen Grundflaeche'!D54, 2)</f>
        <v>0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8.4700000000000006</v>
      </c>
      <c r="J57" s="22">
        <f>ROUND('Berechnungen Grundflaeche'!J54, 2)</f>
        <v>0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0.25</v>
      </c>
      <c r="T57" s="23">
        <f>ROUND('Berechnungen Grundflaeche'!T54, 1)</f>
        <v>12.1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28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70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2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53</v>
      </c>
      <c r="D59" s="26">
        <f>ROUND('Berechnungen Vorrat'!D53, 1)</f>
        <v>0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123.5</v>
      </c>
      <c r="J59" s="26">
        <f>ROUND('Berechnungen Vorrat'!J53, 1)</f>
        <v>0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3.8</v>
      </c>
      <c r="T59" s="27">
        <f>ROUND('Berechnungen Vorrat'!T53, 0)</f>
        <v>180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36.799999999999997</v>
      </c>
      <c r="D60" s="26">
        <f>ROUND('Berechnungen Vorrat'!D54, 1)</f>
        <v>0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85.8</v>
      </c>
      <c r="J60" s="26">
        <f>ROUND('Berechnungen Vorrat'!J54, 1)</f>
        <v>0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2.6</v>
      </c>
      <c r="T60" s="27">
        <f>ROUND('Berechnungen Vorrat'!T54, 0)</f>
        <v>125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29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69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2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1.44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</v>
      </c>
      <c r="C9" s="7">
        <f>Kluppierungsprotokoll!C9/$B$6</f>
        <v>0.69444444444444442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7.6388888888888893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Kluppierungsprotokoll!C10/$B$6</f>
        <v>1.3888888888888888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13.194444444444445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Kluppierungsprotokoll!C11/$B$6</f>
        <v>5.5555555555555554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28.472222222222225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Kluppierungsprotokoll!C12/$B$6</f>
        <v>4.8611111111111116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16.666666666666668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2.0833333333333335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Kluppierungsprotokoll!C13/$B$6</f>
        <v>2.0833333333333335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9.7222222222222232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Kluppierungsprotokoll!C14/$B$6</f>
        <v>3.4722222222222223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9.7222222222222232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Kluppierungsprotokoll!C15/$B$6</f>
        <v>4.166666666666667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11.111111111111111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Kluppierungsprotokoll!C16/$B$6</f>
        <v>2.0833333333333335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4.8611111111111116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Kluppierungsprotokoll!C17/$B$6</f>
        <v>0.69444444444444442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4.8611111111111116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Kluppierungsprotokoll!C18/$B$6</f>
        <v>2.7777777777777777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3.4722222222222223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0.69444444444444442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Kluppierungsprotokoll!C19/$B$6</f>
        <v>0.69444444444444442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2.0833333333333335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Kluppierungsprotokoll!C20/$B$6</f>
        <v>1.3888888888888888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1.3888888888888888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Kluppierungsprotokoll!C21/$B$6</f>
        <v>0.69444444444444442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0.69444444444444442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Kluppierungsprotokoll!C22/$B$6</f>
        <v>0.69444444444444442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0</v>
      </c>
      <c r="B25" s="8">
        <f>Kluppierungsprotokoll!B25</f>
        <v>5.8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0</v>
      </c>
      <c r="B26" s="8">
        <f>Kluppierungsprotokoll!B26</f>
        <v>6.4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0</v>
      </c>
      <c r="B27" s="8">
        <f>Kluppierungsprotokoll!B27</f>
        <v>7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0</v>
      </c>
      <c r="B28" s="8">
        <f>Kluppierungsprotokoll!B28</f>
        <v>7.6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0</v>
      </c>
      <c r="B29" s="8">
        <f>Kluppierungsprotokoll!B29</f>
        <v>8.3000000000000007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1.44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</v>
      </c>
      <c r="C9" s="7">
        <f>Kluppierungsprotokoll!C9*($A9/200)^2*PI()</f>
        <v>1.5393804002589988E-2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0.16933184402848989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Kluppierungsprotokoll!C10*($A10/200)^2*PI()</f>
        <v>5.0893800988154644E-2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0.48349110938746909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Kluppierungsprotokoll!C11*($A11/200)^2*PI()</f>
        <v>0.30410616886749198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1.5585441154458963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Kluppierungsprotokoll!C12*($A12/200)^2*PI()</f>
        <v>0.3716504109196726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1.2742299802960204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0.15927874753700255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Kluppierungsprotokoll!C13*($A13/200)^2*PI()</f>
        <v>0.21205750411731106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0.98960168588078479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Kluppierungsprotokoll!C14*($A14/200)^2*PI()</f>
        <v>0.45396013844372518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1.2710883876424306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Kluppierungsprotokoll!C15*($A15/200)^2*PI()</f>
        <v>0.68046896876754925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1.8145839167134645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Kluppierungsprotokoll!C16*($A16/200)^2*PI()</f>
        <v>0.41563270806992952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0.96980965216316906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Kluppierungsprotokoll!C17*($A17/200)^2*PI()</f>
        <v>0.16619025137490007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1.1633317596243005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Kluppierungsprotokoll!C18*($A18/200)^2*PI()</f>
        <v>0.78539816339744828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0.98174770424681035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0.19634954084936207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Kluppierungsprotokoll!C19*($A19/200)^2*PI()</f>
        <v>0.22902210444669593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0.68706631334008772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Kluppierungsprotokoll!C20*($A20/200)^2*PI()</f>
        <v>0.52841588433380315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0.52841588433380315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Kluppierungsprotokoll!C21*($A21/200)^2*PI()</f>
        <v>0.30190705400997914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0.30190705400997914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Kluppierungsprotokoll!C22*($A22/200)^2*PI()</f>
        <v>0.34211943997592853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0</v>
      </c>
      <c r="B25" s="8">
        <f>Kluppierungsprotokoll!B25</f>
        <v>5.8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0</v>
      </c>
      <c r="B26" s="8">
        <f>Kluppierungsprotokoll!B26</f>
        <v>6.4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0</v>
      </c>
      <c r="B27" s="8">
        <f>Kluppierungsprotokoll!B27</f>
        <v>7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0</v>
      </c>
      <c r="B28" s="8">
        <f>Kluppierungsprotokoll!B28</f>
        <v>7.6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0</v>
      </c>
      <c r="B29" s="8">
        <f>Kluppierungsprotokoll!B29</f>
        <v>8.3000000000000007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4.8572164017151795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12.193149407112706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0.35562828838636462</v>
      </c>
      <c r="T53">
        <f>SUM(C53:S53)</f>
        <v>17.405994097214247</v>
      </c>
    </row>
    <row r="54" spans="1:20" x14ac:dyDescent="0.25">
      <c r="A54" t="s">
        <v>24</v>
      </c>
      <c r="B54" t="s">
        <v>26</v>
      </c>
      <c r="C54">
        <f>C53/$B$6</f>
        <v>3.3730669456355415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8.4674648660504914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0.24696408915719767</v>
      </c>
      <c r="T54">
        <f>SUM(C54:S54)</f>
        <v>12.08749590084323</v>
      </c>
    </row>
    <row r="55" spans="1:20" x14ac:dyDescent="0.25">
      <c r="A55" t="s">
        <v>24</v>
      </c>
      <c r="B55" t="s">
        <v>31</v>
      </c>
      <c r="C55">
        <f>C54/$T54</f>
        <v>0.27905423698222181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0.70051439400776105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2.0431369010017148E-2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1.44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Kluppierungsprotokoll!C10*$B10</f>
        <v>0.4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3.8000000000000003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Kluppierungsprotokoll!C11*$B11</f>
        <v>2.4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12.299999999999999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Kluppierungsprotokoll!C12*$B12</f>
        <v>3.5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12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1.5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Kluppierungsprotokoll!C13*$B13</f>
        <v>2.0999999999999996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9.7999999999999989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Kluppierungsprotokoll!C14*$B14</f>
        <v>4.5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12.6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Kluppierungsprotokoll!C15*$B15</f>
        <v>7.1999999999999993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19.2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Kluppierungsprotokoll!C16*$B16</f>
        <v>4.5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10.5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Kluppierungsprotokoll!C17*$B17</f>
        <v>1.9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13.299999999999999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Kluppierungsprotokoll!C18*$B18</f>
        <v>9.1999999999999993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11.5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2.2999999999999998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Kluppierungsprotokoll!C19*$B19</f>
        <v>2.75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8.25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Kluppierungsprotokoll!C20*$B20</f>
        <v>6.5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6.5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Kluppierungsprotokoll!C21*$B21</f>
        <v>3.75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3.75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Kluppierungsprotokoll!C22*$B22</f>
        <v>4.25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0</v>
      </c>
      <c r="B25" s="8">
        <f>Kluppierungsprotokoll!B25</f>
        <v>5.8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0</v>
      </c>
      <c r="B26" s="8">
        <f>Kluppierungsprotokoll!B26</f>
        <v>6.4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0</v>
      </c>
      <c r="B27" s="8">
        <f>Kluppierungsprotokoll!B27</f>
        <v>7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0</v>
      </c>
      <c r="B28" s="8">
        <f>Kluppierungsprotokoll!B28</f>
        <v>7.6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0</v>
      </c>
      <c r="B29" s="8">
        <f>Kluppierungsprotokoll!B29</f>
        <v>8.3000000000000007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52.949999999999996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123.5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3.8</v>
      </c>
      <c r="T53">
        <f>SUM(C53:S53)</f>
        <v>180.25</v>
      </c>
    </row>
    <row r="54" spans="1:20" x14ac:dyDescent="0.25">
      <c r="A54" t="s">
        <v>25</v>
      </c>
      <c r="B54" t="s">
        <v>26</v>
      </c>
      <c r="C54">
        <f>C53/$B$6</f>
        <v>36.770833333333329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85.763888888888886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2.6388888888888888</v>
      </c>
      <c r="T54">
        <f>SUM(C54:S54)</f>
        <v>125.1736111111111</v>
      </c>
    </row>
    <row r="55" spans="1:20" x14ac:dyDescent="0.25">
      <c r="A55" t="s">
        <v>25</v>
      </c>
      <c r="B55" t="s">
        <v>31</v>
      </c>
      <c r="C55">
        <f>C54/$T54</f>
        <v>0.29375866851595006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0.6851595006934813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2.1081830790568655E-2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8" ma:contentTypeDescription="Ein neues Dokument erstellen." ma:contentTypeScope="" ma:versionID="ada8fd744ab2dbaeb46b4a3fd42a72ba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fdc8c19ea6a41c2bfb18e1d544ad167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3.xml><?xml version="1.0" encoding="utf-8"?>
<ds:datastoreItem xmlns:ds="http://schemas.openxmlformats.org/officeDocument/2006/customXml" ds:itemID="{95FF5539-5BFF-4C10-BDB0-F80F8A700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Hunziker Urs</cp:lastModifiedBy>
  <cp:lastPrinted>2024-07-16T06:59:03Z</cp:lastPrinted>
  <dcterms:created xsi:type="dcterms:W3CDTF">2022-03-10T11:48:40Z</dcterms:created>
  <dcterms:modified xsi:type="dcterms:W3CDTF">2026-02-24T10:52:01Z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