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15" windowHeight="8445" activeTab="0"/>
  </bookViews>
  <sheets>
    <sheet name="Vorratsherhebung" sheetId="1" r:id="rId1"/>
    <sheet name="Diagramm" sheetId="2" r:id="rId2"/>
    <sheet name="Tarife" sheetId="3" r:id="rId3"/>
  </sheets>
  <definedNames>
    <definedName name="_xlnm.Print_Area" localSheetId="0">'Vorratsherhebung'!$A$1:$AA$72</definedName>
    <definedName name="_xlnm.Print_Titles" localSheetId="1">'Diagramm'!$1:$9</definedName>
    <definedName name="_xlnm.Print_Titles" localSheetId="0">'Vorratsherhebung'!$1:$9</definedName>
  </definedNames>
  <calcPr fullCalcOnLoad="1"/>
</workbook>
</file>

<file path=xl/comments1.xml><?xml version="1.0" encoding="utf-8"?>
<comments xmlns="http://schemas.openxmlformats.org/spreadsheetml/2006/main">
  <authors>
    <author>Michiel Fehr</author>
  </authors>
  <commentList>
    <comment ref="D15" authorId="0">
      <text>
        <r>
          <rPr>
            <b/>
            <sz val="8"/>
            <rFont val="Tahoma"/>
            <family val="0"/>
          </rPr>
          <t>Michiel Fehr:</t>
        </r>
        <r>
          <rPr>
            <sz val="8"/>
            <rFont val="Tahoma"/>
            <family val="0"/>
          </rPr>
          <t xml:space="preserve">
Falls die Fläche in Teilflächen aufgeteilt ist, entsprechende Resultate unten in separate Tabellen eintragen. In diese Tabelle werden die Teilflächen dann automatisch zusammengefasst.</t>
        </r>
      </text>
    </comment>
  </commentList>
</comments>
</file>

<file path=xl/sharedStrings.xml><?xml version="1.0" encoding="utf-8"?>
<sst xmlns="http://schemas.openxmlformats.org/spreadsheetml/2006/main" count="157" uniqueCount="68">
  <si>
    <t>Stufe</t>
  </si>
  <si>
    <t xml:space="preserve">Gemeinde: </t>
  </si>
  <si>
    <t>Fichte</t>
  </si>
  <si>
    <t>Tanne</t>
  </si>
  <si>
    <t>Stk.</t>
  </si>
  <si>
    <t>übr. Ndh</t>
  </si>
  <si>
    <t>Buche</t>
  </si>
  <si>
    <t>Ahorn</t>
  </si>
  <si>
    <t>Esche</t>
  </si>
  <si>
    <t>übr. Lbh</t>
  </si>
  <si>
    <t>Total Lbh</t>
  </si>
  <si>
    <t>Total Ndh</t>
  </si>
  <si>
    <t>Total</t>
  </si>
  <si>
    <t>Tfm</t>
  </si>
  <si>
    <t>Bemerkung:</t>
  </si>
  <si>
    <t>Dürrholz</t>
  </si>
  <si>
    <t>Tarifstufe 1</t>
  </si>
  <si>
    <t>Tarifstufe 2</t>
  </si>
  <si>
    <t>Tarifstufe 3</t>
  </si>
  <si>
    <t>Tarifstufe 4</t>
  </si>
  <si>
    <t>Tarifstufe 5</t>
  </si>
  <si>
    <t>Tarif</t>
  </si>
  <si>
    <t>Annahmen durch Michiel Fehr</t>
  </si>
  <si>
    <t>Ulme</t>
  </si>
  <si>
    <t>Datum:</t>
  </si>
  <si>
    <t>Kluppierungsprotokoll</t>
  </si>
  <si>
    <t>Name(n):</t>
  </si>
  <si>
    <t>Fläche:</t>
  </si>
  <si>
    <t>ha</t>
  </si>
  <si>
    <t>Gesamtfläche</t>
  </si>
  <si>
    <t xml:space="preserve">Bestandesstruktur </t>
  </si>
  <si>
    <t>Anteil [%]</t>
  </si>
  <si>
    <t>Total [Tfm]</t>
  </si>
  <si>
    <t>pro ha [Tfm/ha]</t>
  </si>
  <si>
    <t>Schwändeliflue</t>
  </si>
  <si>
    <t>Flühli</t>
  </si>
  <si>
    <t xml:space="preserve">Vollkluppierung Weiserfläche 08 </t>
  </si>
  <si>
    <t>30.06.2010</t>
  </si>
  <si>
    <t>Oswald Aschwanden, Silvio Covi, Kurt Kamber</t>
  </si>
  <si>
    <t>Vogelbeere</t>
  </si>
  <si>
    <t>Mehlbeere</t>
  </si>
  <si>
    <t>Käferholz</t>
  </si>
  <si>
    <t>Holzschlag 2009/2010</t>
  </si>
  <si>
    <t>12-16cm</t>
  </si>
  <si>
    <t>16-20cm</t>
  </si>
  <si>
    <t>20-24cm</t>
  </si>
  <si>
    <t>24-28cm</t>
  </si>
  <si>
    <t>28-32cm</t>
  </si>
  <si>
    <t>32-36cm</t>
  </si>
  <si>
    <t>36-40cm</t>
  </si>
  <si>
    <t>40-44cm</t>
  </si>
  <si>
    <t>44-48cm</t>
  </si>
  <si>
    <t>48-52cm</t>
  </si>
  <si>
    <t>52-56cm</t>
  </si>
  <si>
    <t>56-60cm</t>
  </si>
  <si>
    <t>60-64cm</t>
  </si>
  <si>
    <t>64-68cm</t>
  </si>
  <si>
    <t>68-72cm</t>
  </si>
  <si>
    <t>72-76cm</t>
  </si>
  <si>
    <t>76-80cm</t>
  </si>
  <si>
    <t>80-84cm</t>
  </si>
  <si>
    <t>84-88cm</t>
  </si>
  <si>
    <t>88-92cm</t>
  </si>
  <si>
    <t>92-96cm</t>
  </si>
  <si>
    <t>96-100cm</t>
  </si>
  <si>
    <t>Nr.</t>
  </si>
  <si>
    <t>cm</t>
  </si>
  <si>
    <t>Waldname: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</si>
</sst>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.000"/>
    <numFmt numFmtId="166" formatCode="[$-807]dddd\,\ d\.\ mmmm\ yyyy"/>
  </numFmts>
  <fonts count="1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5.5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5.75"/>
      <name val="Arial"/>
      <family val="0"/>
    </font>
    <font>
      <sz val="9.75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Dash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Dash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Dashed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Dashed"/>
      <right style="thin"/>
      <top style="medium"/>
      <bottom style="thin"/>
    </border>
    <border>
      <left style="mediumDash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left"/>
    </xf>
    <xf numFmtId="2" fontId="2" fillId="0" borderId="4" xfId="0" applyNumberFormat="1" applyFont="1" applyBorder="1" applyAlignment="1">
      <alignment horizontal="center" vertical="center"/>
    </xf>
    <xf numFmtId="2" fontId="4" fillId="0" borderId="0" xfId="0" applyNumberFormat="1" applyFont="1" applyFill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7" xfId="0" applyBorder="1" applyAlignment="1" applyProtection="1">
      <alignment/>
      <protection hidden="1"/>
    </xf>
    <xf numFmtId="0" fontId="0" fillId="0" borderId="7" xfId="0" applyFill="1" applyBorder="1" applyAlignment="1" applyProtection="1">
      <alignment/>
      <protection hidden="1"/>
    </xf>
    <xf numFmtId="0" fontId="5" fillId="0" borderId="7" xfId="0" applyFont="1" applyBorder="1" applyAlignment="1">
      <alignment/>
    </xf>
    <xf numFmtId="0" fontId="5" fillId="0" borderId="7" xfId="0" applyFont="1" applyBorder="1" applyAlignment="1" applyProtection="1">
      <alignment/>
      <protection hidden="1"/>
    </xf>
    <xf numFmtId="0" fontId="5" fillId="0" borderId="7" xfId="0" applyFont="1" applyFill="1" applyBorder="1" applyAlignment="1" applyProtection="1">
      <alignment/>
      <protection hidden="1"/>
    </xf>
    <xf numFmtId="0" fontId="0" fillId="4" borderId="7" xfId="0" applyFill="1" applyBorder="1" applyAlignment="1" applyProtection="1">
      <alignment/>
      <protection hidden="1"/>
    </xf>
    <xf numFmtId="0" fontId="0" fillId="4" borderId="0" xfId="0" applyFill="1" applyAlignment="1">
      <alignment/>
    </xf>
    <xf numFmtId="2" fontId="2" fillId="0" borderId="8" xfId="0" applyNumberFormat="1" applyFont="1" applyBorder="1" applyAlignment="1">
      <alignment horizontal="left" vertical="center"/>
    </xf>
    <xf numFmtId="2" fontId="2" fillId="3" borderId="8" xfId="0" applyNumberFormat="1" applyFont="1" applyFill="1" applyBorder="1" applyAlignment="1">
      <alignment horizontal="left" vertical="center"/>
    </xf>
    <xf numFmtId="2" fontId="2" fillId="0" borderId="9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left" vertic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12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1" fontId="2" fillId="6" borderId="14" xfId="0" applyNumberFormat="1" applyFont="1" applyFill="1" applyBorder="1" applyAlignment="1">
      <alignment horizontal="right"/>
    </xf>
    <xf numFmtId="2" fontId="2" fillId="6" borderId="15" xfId="0" applyNumberFormat="1" applyFont="1" applyFill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1" fontId="2" fillId="6" borderId="7" xfId="0" applyNumberFormat="1" applyFont="1" applyFill="1" applyBorder="1" applyAlignment="1">
      <alignment horizontal="right"/>
    </xf>
    <xf numFmtId="1" fontId="2" fillId="2" borderId="16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1" fontId="2" fillId="3" borderId="16" xfId="0" applyNumberFormat="1" applyFont="1" applyFill="1" applyBorder="1" applyAlignment="1">
      <alignment horizontal="right"/>
    </xf>
    <xf numFmtId="2" fontId="2" fillId="3" borderId="17" xfId="0" applyNumberFormat="1" applyFont="1" applyFill="1" applyBorder="1" applyAlignment="1">
      <alignment horizontal="right"/>
    </xf>
    <xf numFmtId="1" fontId="2" fillId="5" borderId="14" xfId="0" applyNumberFormat="1" applyFont="1" applyFill="1" applyBorder="1" applyAlignment="1">
      <alignment horizontal="right"/>
    </xf>
    <xf numFmtId="2" fontId="2" fillId="5" borderId="18" xfId="0" applyNumberFormat="1" applyFont="1" applyFill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" fontId="2" fillId="0" borderId="14" xfId="0" applyNumberFormat="1" applyFont="1" applyBorder="1" applyAlignment="1">
      <alignment horizontal="right"/>
    </xf>
    <xf numFmtId="2" fontId="2" fillId="0" borderId="15" xfId="0" applyNumberFormat="1" applyFont="1" applyFill="1" applyBorder="1" applyAlignment="1">
      <alignment horizontal="right"/>
    </xf>
    <xf numFmtId="1" fontId="2" fillId="0" borderId="7" xfId="0" applyNumberFormat="1" applyFont="1" applyBorder="1" applyAlignment="1">
      <alignment horizontal="right"/>
    </xf>
    <xf numFmtId="1" fontId="2" fillId="6" borderId="19" xfId="0" applyNumberFormat="1" applyFont="1" applyFill="1" applyBorder="1" applyAlignment="1">
      <alignment horizontal="right"/>
    </xf>
    <xf numFmtId="1" fontId="2" fillId="6" borderId="20" xfId="0" applyNumberFormat="1" applyFont="1" applyFill="1" applyBorder="1" applyAlignment="1">
      <alignment horizontal="right"/>
    </xf>
    <xf numFmtId="1" fontId="2" fillId="0" borderId="19" xfId="0" applyNumberFormat="1" applyFont="1" applyFill="1" applyBorder="1" applyAlignment="1">
      <alignment horizontal="right"/>
    </xf>
    <xf numFmtId="1" fontId="2" fillId="0" borderId="2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2" fillId="0" borderId="21" xfId="0" applyNumberFormat="1" applyFont="1" applyFill="1" applyBorder="1" applyAlignment="1">
      <alignment horizontal="right"/>
    </xf>
    <xf numFmtId="2" fontId="2" fillId="0" borderId="20" xfId="0" applyNumberFormat="1" applyFont="1" applyFill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1" fontId="2" fillId="5" borderId="19" xfId="0" applyNumberFormat="1" applyFont="1" applyFill="1" applyBorder="1" applyAlignment="1">
      <alignment horizontal="right"/>
    </xf>
    <xf numFmtId="2" fontId="2" fillId="5" borderId="21" xfId="0" applyNumberFormat="1" applyFont="1" applyFill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2" fillId="0" borderId="1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0" fontId="3" fillId="0" borderId="22" xfId="0" applyFont="1" applyBorder="1" applyAlignment="1">
      <alignment horizontal="left"/>
    </xf>
    <xf numFmtId="1" fontId="2" fillId="0" borderId="23" xfId="0" applyNumberFormat="1" applyFont="1" applyBorder="1" applyAlignment="1">
      <alignment horizontal="right"/>
    </xf>
    <xf numFmtId="1" fontId="2" fillId="0" borderId="24" xfId="0" applyNumberFormat="1" applyFont="1" applyBorder="1" applyAlignment="1">
      <alignment horizontal="right"/>
    </xf>
    <xf numFmtId="1" fontId="2" fillId="0" borderId="5" xfId="0" applyNumberFormat="1" applyFont="1" applyBorder="1" applyAlignment="1">
      <alignment horizontal="right"/>
    </xf>
    <xf numFmtId="1" fontId="2" fillId="0" borderId="25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26" xfId="0" applyNumberFormat="1" applyFont="1" applyBorder="1" applyAlignment="1">
      <alignment/>
    </xf>
    <xf numFmtId="14" fontId="2" fillId="0" borderId="26" xfId="0" applyNumberFormat="1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left"/>
    </xf>
    <xf numFmtId="14" fontId="2" fillId="0" borderId="26" xfId="0" applyNumberFormat="1" applyFont="1" applyBorder="1" applyAlignment="1" quotePrefix="1">
      <alignment horizontal="left"/>
    </xf>
    <xf numFmtId="0" fontId="2" fillId="6" borderId="27" xfId="0" applyFont="1" applyFill="1" applyBorder="1" applyAlignment="1">
      <alignment horizontal="right"/>
    </xf>
    <xf numFmtId="1" fontId="2" fillId="6" borderId="27" xfId="0" applyNumberFormat="1" applyFont="1" applyFill="1" applyBorder="1" applyAlignment="1">
      <alignment horizontal="right"/>
    </xf>
    <xf numFmtId="2" fontId="2" fillId="0" borderId="28" xfId="0" applyNumberFormat="1" applyFont="1" applyBorder="1" applyAlignment="1">
      <alignment horizontal="right"/>
    </xf>
    <xf numFmtId="1" fontId="2" fillId="6" borderId="28" xfId="0" applyNumberFormat="1" applyFont="1" applyFill="1" applyBorder="1" applyAlignment="1">
      <alignment horizontal="right"/>
    </xf>
    <xf numFmtId="1" fontId="2" fillId="5" borderId="27" xfId="0" applyNumberFormat="1" applyFont="1" applyFill="1" applyBorder="1" applyAlignment="1">
      <alignment horizontal="right"/>
    </xf>
    <xf numFmtId="2" fontId="2" fillId="5" borderId="15" xfId="0" applyNumberFormat="1" applyFont="1" applyFill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left" vertical="center"/>
    </xf>
    <xf numFmtId="2" fontId="2" fillId="5" borderId="12" xfId="0" applyNumberFormat="1" applyFont="1" applyFill="1" applyBorder="1" applyAlignment="1">
      <alignment horizontal="left" vertical="center"/>
    </xf>
    <xf numFmtId="2" fontId="2" fillId="3" borderId="29" xfId="0" applyNumberFormat="1" applyFont="1" applyFill="1" applyBorder="1" applyAlignment="1">
      <alignment horizontal="left" vertical="center"/>
    </xf>
    <xf numFmtId="2" fontId="2" fillId="2" borderId="29" xfId="0" applyNumberFormat="1" applyFont="1" applyFill="1" applyBorder="1" applyAlignment="1">
      <alignment horizontal="left" vertical="center"/>
    </xf>
    <xf numFmtId="2" fontId="2" fillId="2" borderId="12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2" fontId="2" fillId="0" borderId="26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14" fontId="2" fillId="0" borderId="0" xfId="0" applyNumberFormat="1" applyFont="1" applyBorder="1" applyAlignment="1" quotePrefix="1">
      <alignment horizontal="left"/>
    </xf>
    <xf numFmtId="0" fontId="3" fillId="0" borderId="14" xfId="0" applyFont="1" applyBorder="1" applyAlignment="1">
      <alignment horizontal="left"/>
    </xf>
    <xf numFmtId="1" fontId="2" fillId="0" borderId="18" xfId="0" applyNumberFormat="1" applyFont="1" applyBorder="1" applyAlignment="1">
      <alignment horizontal="right"/>
    </xf>
    <xf numFmtId="1" fontId="2" fillId="0" borderId="30" xfId="0" applyNumberFormat="1" applyFont="1" applyBorder="1" applyAlignment="1">
      <alignment horizontal="right"/>
    </xf>
    <xf numFmtId="1" fontId="2" fillId="0" borderId="31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right"/>
    </xf>
    <xf numFmtId="1" fontId="3" fillId="2" borderId="32" xfId="0" applyNumberFormat="1" applyFont="1" applyFill="1" applyBorder="1" applyAlignment="1">
      <alignment horizontal="right"/>
    </xf>
    <xf numFmtId="1" fontId="3" fillId="2" borderId="24" xfId="0" applyNumberFormat="1" applyFont="1" applyFill="1" applyBorder="1" applyAlignment="1">
      <alignment horizontal="right"/>
    </xf>
    <xf numFmtId="1" fontId="2" fillId="0" borderId="33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right"/>
    </xf>
    <xf numFmtId="1" fontId="3" fillId="3" borderId="32" xfId="0" applyNumberFormat="1" applyFont="1" applyFill="1" applyBorder="1" applyAlignment="1">
      <alignment horizontal="right"/>
    </xf>
    <xf numFmtId="1" fontId="3" fillId="5" borderId="24" xfId="0" applyNumberFormat="1" applyFont="1" applyFill="1" applyBorder="1" applyAlignment="1">
      <alignment horizontal="right"/>
    </xf>
    <xf numFmtId="1" fontId="3" fillId="3" borderId="33" xfId="0" applyNumberFormat="1" applyFont="1" applyFill="1" applyBorder="1" applyAlignment="1">
      <alignment horizontal="right"/>
    </xf>
    <xf numFmtId="1" fontId="3" fillId="5" borderId="18" xfId="0" applyNumberFormat="1" applyFont="1" applyFill="1" applyBorder="1" applyAlignment="1">
      <alignment horizontal="right"/>
    </xf>
    <xf numFmtId="1" fontId="3" fillId="3" borderId="2" xfId="0" applyNumberFormat="1" applyFont="1" applyFill="1" applyBorder="1" applyAlignment="1">
      <alignment horizontal="right"/>
    </xf>
    <xf numFmtId="1" fontId="3" fillId="5" borderId="13" xfId="0" applyNumberFormat="1" applyFont="1" applyFill="1" applyBorder="1" applyAlignment="1">
      <alignment horizontal="right"/>
    </xf>
    <xf numFmtId="1" fontId="3" fillId="3" borderId="31" xfId="0" applyNumberFormat="1" applyFont="1" applyFill="1" applyBorder="1" applyAlignment="1">
      <alignment horizontal="right"/>
    </xf>
    <xf numFmtId="1" fontId="3" fillId="3" borderId="34" xfId="0" applyNumberFormat="1" applyFont="1" applyFill="1" applyBorder="1" applyAlignment="1">
      <alignment horizontal="right"/>
    </xf>
    <xf numFmtId="1" fontId="3" fillId="3" borderId="3" xfId="0" applyNumberFormat="1" applyFont="1" applyFill="1" applyBorder="1" applyAlignment="1">
      <alignment horizontal="right"/>
    </xf>
    <xf numFmtId="1" fontId="3" fillId="5" borderId="22" xfId="0" applyNumberFormat="1" applyFont="1" applyFill="1" applyBorder="1" applyAlignment="1">
      <alignment horizontal="right"/>
    </xf>
    <xf numFmtId="1" fontId="3" fillId="5" borderId="14" xfId="0" applyNumberFormat="1" applyFont="1" applyFill="1" applyBorder="1" applyAlignment="1">
      <alignment horizontal="right"/>
    </xf>
    <xf numFmtId="1" fontId="3" fillId="5" borderId="10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35" xfId="0" applyFont="1" applyBorder="1" applyAlignment="1">
      <alignment horizontal="center" vertical="center"/>
    </xf>
    <xf numFmtId="0" fontId="2" fillId="6" borderId="26" xfId="0" applyFont="1" applyFill="1" applyBorder="1" applyAlignment="1">
      <alignment horizontal="right"/>
    </xf>
    <xf numFmtId="0" fontId="2" fillId="0" borderId="26" xfId="0" applyFont="1" applyBorder="1" applyAlignment="1">
      <alignment horizontal="right"/>
    </xf>
    <xf numFmtId="1" fontId="2" fillId="6" borderId="26" xfId="0" applyNumberFormat="1" applyFont="1" applyFill="1" applyBorder="1" applyAlignment="1">
      <alignment horizontal="right"/>
    </xf>
    <xf numFmtId="1" fontId="2" fillId="0" borderId="26" xfId="0" applyNumberFormat="1" applyFont="1" applyBorder="1" applyAlignment="1">
      <alignment horizontal="right"/>
    </xf>
    <xf numFmtId="1" fontId="2" fillId="0" borderId="36" xfId="0" applyNumberFormat="1" applyFont="1" applyFill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" fontId="2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Durchmesserverteilung nach Baumarten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Vorratsherhebung!$F$13</c:f>
              <c:strCache>
                <c:ptCount val="1"/>
                <c:pt idx="0">
                  <c:v>Tanne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Vorratsherhebung!$F$15:$F$36</c:f>
              <c:numCache>
                <c:ptCount val="22"/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Vorratsherhebung!$D$13</c:f>
              <c:strCache>
                <c:ptCount val="1"/>
                <c:pt idx="0">
                  <c:v>Fichte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Vorratsherhebung!$D$15:$D$36</c:f>
              <c:numCache>
                <c:ptCount val="22"/>
                <c:pt idx="0">
                  <c:v>17</c:v>
                </c:pt>
                <c:pt idx="1">
                  <c:v>32</c:v>
                </c:pt>
                <c:pt idx="2">
                  <c:v>31</c:v>
                </c:pt>
                <c:pt idx="3">
                  <c:v>33</c:v>
                </c:pt>
                <c:pt idx="4">
                  <c:v>37</c:v>
                </c:pt>
                <c:pt idx="5">
                  <c:v>40</c:v>
                </c:pt>
                <c:pt idx="6">
                  <c:v>37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34</c:v>
                </c:pt>
                <c:pt idx="11">
                  <c:v>16</c:v>
                </c:pt>
                <c:pt idx="12">
                  <c:v>17</c:v>
                </c:pt>
                <c:pt idx="13">
                  <c:v>11</c:v>
                </c:pt>
                <c:pt idx="14">
                  <c:v>1</c:v>
                </c:pt>
                <c:pt idx="15">
                  <c:v>3</c:v>
                </c:pt>
              </c:numCache>
            </c:numRef>
          </c:val>
          <c:smooth val="0"/>
        </c:ser>
        <c:ser>
          <c:idx val="6"/>
          <c:order val="2"/>
          <c:tx>
            <c:v>übr. Ndh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Vorratsherhebung!$H$15:$H$36</c:f>
              <c:numCache>
                <c:ptCount val="22"/>
              </c:numCache>
            </c:numRef>
          </c:val>
          <c:smooth val="0"/>
        </c:ser>
        <c:ser>
          <c:idx val="7"/>
          <c:order val="3"/>
          <c:tx>
            <c:strRef>
              <c:f>Vorratsherhebung!$L$13</c:f>
              <c:strCache>
                <c:ptCount val="1"/>
                <c:pt idx="0">
                  <c:v>Buche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Vorratsherhebung!$L$15:$L$36</c:f>
              <c:numCache>
                <c:ptCount val="22"/>
                <c:pt idx="0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Vorratsherhebung!$N$13</c:f>
              <c:strCache>
                <c:ptCount val="1"/>
                <c:pt idx="0">
                  <c:v>Ahorn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Vorratsherhebung!$N$15:$N$36</c:f>
              <c:numCache>
                <c:ptCount val="22"/>
                <c:pt idx="0">
                  <c:v>6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Vorratsherhebung!$P$13</c:f>
              <c:strCache>
                <c:ptCount val="1"/>
                <c:pt idx="0">
                  <c:v>Vogelbeere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Vorratsherhebung!$P$15:$P$36</c:f>
              <c:numCache>
                <c:ptCount val="22"/>
                <c:pt idx="1">
                  <c:v>1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Vorratsherhebung!$R$13</c:f>
              <c:strCache>
                <c:ptCount val="1"/>
                <c:pt idx="0">
                  <c:v>Mehlbeere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Vorratsherhebung!$R$15:$R$36</c:f>
              <c:numCache>
                <c:ptCount val="22"/>
                <c:pt idx="1">
                  <c:v>1</c:v>
                </c:pt>
              </c:numCache>
            </c:numRef>
          </c:val>
          <c:smooth val="0"/>
        </c:ser>
        <c:ser>
          <c:idx val="13"/>
          <c:order val="7"/>
          <c:tx>
            <c:v>übr. Lbh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Vorratsherhebung!$T$15:$T$36</c:f>
              <c:numCache>
                <c:ptCount val="22"/>
              </c:numCache>
            </c:numRef>
          </c:val>
          <c:smooth val="0"/>
        </c:ser>
        <c:ser>
          <c:idx val="14"/>
          <c:order val="8"/>
          <c:tx>
            <c:v>Total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Vorratsherhebung!$X$15:$X$36</c:f>
              <c:numCache>
                <c:ptCount val="22"/>
                <c:pt idx="0">
                  <c:v>24</c:v>
                </c:pt>
                <c:pt idx="1">
                  <c:v>40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42</c:v>
                </c:pt>
                <c:pt idx="6">
                  <c:v>38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34</c:v>
                </c:pt>
                <c:pt idx="11">
                  <c:v>16</c:v>
                </c:pt>
                <c:pt idx="12">
                  <c:v>17</c:v>
                </c:pt>
                <c:pt idx="13">
                  <c:v>11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5933545"/>
        <c:axId val="53401906"/>
      </c:lineChart>
      <c:catAx>
        <c:axId val="5933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Durchmesserklasse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3401906"/>
        <c:crosses val="autoZero"/>
        <c:auto val="1"/>
        <c:lblOffset val="100"/>
        <c:noMultiLvlLbl val="0"/>
      </c:catAx>
      <c:valAx>
        <c:axId val="53401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35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Durchmesserverteilung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4"/>
          <c:order val="0"/>
          <c:tx>
            <c:v>Total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Vorratsherhebung!$X$48:$X$69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6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10855107"/>
        <c:axId val="30587100"/>
      </c:lineChart>
      <c:catAx>
        <c:axId val="10855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Durchmesserklasse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0587100"/>
        <c:crosses val="autoZero"/>
        <c:auto val="1"/>
        <c:lblOffset val="100"/>
        <c:noMultiLvlLbl val="0"/>
      </c:catAx>
      <c:valAx>
        <c:axId val="30587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551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Durchmesserverteilung nach Baumarten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Vorratsherhebung!$F$13</c:f>
              <c:strCache>
                <c:ptCount val="1"/>
                <c:pt idx="0">
                  <c:v>Tanne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Vorratsherhebung!$F$15:$F$36</c:f>
              <c:numCache>
                <c:ptCount val="22"/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Vorratsherhebung!$D$13</c:f>
              <c:strCache>
                <c:ptCount val="1"/>
                <c:pt idx="0">
                  <c:v>Fichte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Vorratsherhebung!$D$15:$D$36</c:f>
              <c:numCache>
                <c:ptCount val="22"/>
                <c:pt idx="0">
                  <c:v>17</c:v>
                </c:pt>
                <c:pt idx="1">
                  <c:v>32</c:v>
                </c:pt>
                <c:pt idx="2">
                  <c:v>31</c:v>
                </c:pt>
                <c:pt idx="3">
                  <c:v>33</c:v>
                </c:pt>
                <c:pt idx="4">
                  <c:v>37</c:v>
                </c:pt>
                <c:pt idx="5">
                  <c:v>40</c:v>
                </c:pt>
                <c:pt idx="6">
                  <c:v>37</c:v>
                </c:pt>
                <c:pt idx="7">
                  <c:v>44</c:v>
                </c:pt>
                <c:pt idx="8">
                  <c:v>48</c:v>
                </c:pt>
                <c:pt idx="9">
                  <c:v>52</c:v>
                </c:pt>
                <c:pt idx="10">
                  <c:v>34</c:v>
                </c:pt>
                <c:pt idx="11">
                  <c:v>16</c:v>
                </c:pt>
                <c:pt idx="12">
                  <c:v>17</c:v>
                </c:pt>
                <c:pt idx="13">
                  <c:v>11</c:v>
                </c:pt>
                <c:pt idx="14">
                  <c:v>1</c:v>
                </c:pt>
                <c:pt idx="15">
                  <c:v>3</c:v>
                </c:pt>
              </c:numCache>
            </c:numRef>
          </c:val>
        </c:ser>
        <c:ser>
          <c:idx val="6"/>
          <c:order val="2"/>
          <c:tx>
            <c:v>übr. Ndh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Vorratsherhebung!$H$15:$H$36</c:f>
              <c:numCache>
                <c:ptCount val="22"/>
              </c:numCache>
            </c:numRef>
          </c:val>
        </c:ser>
        <c:ser>
          <c:idx val="7"/>
          <c:order val="3"/>
          <c:tx>
            <c:strRef>
              <c:f>Vorratsherhebung!$L$13</c:f>
              <c:strCache>
                <c:ptCount val="1"/>
                <c:pt idx="0">
                  <c:v>Buche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Vorratsherhebung!$L$15:$L$36</c:f>
              <c:numCache>
                <c:ptCount val="22"/>
                <c:pt idx="0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8"/>
          <c:order val="4"/>
          <c:tx>
            <c:strRef>
              <c:f>Vorratsherhebung!$N$13</c:f>
              <c:strCache>
                <c:ptCount val="1"/>
                <c:pt idx="0">
                  <c:v>Ahorn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Vorratsherhebung!$N$15:$N$36</c:f>
              <c:numCache>
                <c:ptCount val="22"/>
                <c:pt idx="0">
                  <c:v>6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</c:ser>
        <c:ser>
          <c:idx val="9"/>
          <c:order val="5"/>
          <c:tx>
            <c:strRef>
              <c:f>Vorratsherhebung!$P$13</c:f>
              <c:strCache>
                <c:ptCount val="1"/>
                <c:pt idx="0">
                  <c:v>Vogelbeere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Vorratsherhebung!$P$15:$P$36</c:f>
              <c:numCache>
                <c:ptCount val="22"/>
                <c:pt idx="1">
                  <c:v>1</c:v>
                </c:pt>
              </c:numCache>
            </c:numRef>
          </c:val>
        </c:ser>
        <c:ser>
          <c:idx val="10"/>
          <c:order val="6"/>
          <c:tx>
            <c:strRef>
              <c:f>Vorratsherhebung!$R$13</c:f>
              <c:strCache>
                <c:ptCount val="1"/>
                <c:pt idx="0">
                  <c:v>Mehlbeere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Vorratsherhebung!$R$15:$R$36</c:f>
              <c:numCache>
                <c:ptCount val="22"/>
                <c:pt idx="1">
                  <c:v>1</c:v>
                </c:pt>
              </c:numCache>
            </c:numRef>
          </c:val>
        </c:ser>
        <c:ser>
          <c:idx val="13"/>
          <c:order val="7"/>
          <c:tx>
            <c:v>übr. Lbh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Vorratsherhebung!$T$15:$T$36</c:f>
              <c:numCache>
                <c:ptCount val="22"/>
              </c:numCache>
            </c:numRef>
          </c:val>
        </c:ser>
        <c:overlap val="100"/>
        <c:axId val="6848445"/>
        <c:axId val="61636006"/>
      </c:barChart>
      <c:catAx>
        <c:axId val="6848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Durchmesserklasse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1636006"/>
        <c:crosses val="autoZero"/>
        <c:auto val="1"/>
        <c:lblOffset val="100"/>
        <c:noMultiLvlLbl val="0"/>
      </c:catAx>
      <c:valAx>
        <c:axId val="61636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484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0.09175</cdr:x>
      <cdr:y>0.15625</cdr:y>
    </cdr:from>
    <cdr:to>
      <cdr:x>0.243</cdr:x>
      <cdr:y>0.7785</cdr:y>
    </cdr:to>
    <cdr:sp>
      <cdr:nvSpPr>
        <cdr:cNvPr id="1" name="Rectangle 1"/>
        <cdr:cNvSpPr>
          <a:spLocks/>
        </cdr:cNvSpPr>
      </cdr:nvSpPr>
      <cdr:spPr>
        <a:xfrm>
          <a:off x="704850" y="781050"/>
          <a:ext cx="1162050" cy="3143250"/>
        </a:xfrm>
        <a:prstGeom prst="rect">
          <a:avLst/>
        </a:prstGeom>
        <a:solidFill>
          <a:srgbClr val="FFCC99">
            <a:alpha val="2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NaiS
Ø-Klasse 12-30cm</a:t>
          </a:r>
        </a:p>
      </cdr:txBody>
    </cdr:sp>
  </cdr:relSizeAnchor>
  <cdr:relSizeAnchor xmlns:cdr="http://schemas.openxmlformats.org/drawingml/2006/chartDrawing">
    <cdr:from>
      <cdr:x>0.243</cdr:x>
      <cdr:y>0.15625</cdr:y>
    </cdr:from>
    <cdr:to>
      <cdr:x>0.4085</cdr:x>
      <cdr:y>0.7785</cdr:y>
    </cdr:to>
    <cdr:sp>
      <cdr:nvSpPr>
        <cdr:cNvPr id="2" name="Rectangle 2"/>
        <cdr:cNvSpPr>
          <a:spLocks/>
        </cdr:cNvSpPr>
      </cdr:nvSpPr>
      <cdr:spPr>
        <a:xfrm>
          <a:off x="1866900" y="781050"/>
          <a:ext cx="1276350" cy="3143250"/>
        </a:xfrm>
        <a:prstGeom prst="rect">
          <a:avLst/>
        </a:prstGeom>
        <a:solidFill>
          <a:srgbClr val="FF9900">
            <a:alpha val="2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Ø-Klasse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31-50cm</a:t>
          </a:r>
        </a:p>
      </cdr:txBody>
    </cdr:sp>
  </cdr:relSizeAnchor>
  <cdr:relSizeAnchor xmlns:cdr="http://schemas.openxmlformats.org/drawingml/2006/chartDrawing">
    <cdr:from>
      <cdr:x>0.4085</cdr:x>
      <cdr:y>0.15625</cdr:y>
    </cdr:from>
    <cdr:to>
      <cdr:x>0.8215</cdr:x>
      <cdr:y>0.7785</cdr:y>
    </cdr:to>
    <cdr:sp>
      <cdr:nvSpPr>
        <cdr:cNvPr id="3" name="Rectangle 3"/>
        <cdr:cNvSpPr>
          <a:spLocks/>
        </cdr:cNvSpPr>
      </cdr:nvSpPr>
      <cdr:spPr>
        <a:xfrm>
          <a:off x="3143250" y="781050"/>
          <a:ext cx="3181350" cy="3143250"/>
        </a:xfrm>
        <a:prstGeom prst="rect">
          <a:avLst/>
        </a:prstGeom>
        <a:solidFill>
          <a:srgbClr val="FF6600">
            <a:alpha val="2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NaiS
Ø-Klasse &gt; 50cm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</cdr:x>
      <cdr:y>0.15625</cdr:y>
    </cdr:from>
    <cdr:to>
      <cdr:x>0.2575</cdr:x>
      <cdr:y>0.78825</cdr:y>
    </cdr:to>
    <cdr:sp>
      <cdr:nvSpPr>
        <cdr:cNvPr id="1" name="Rectangle 1"/>
        <cdr:cNvSpPr>
          <a:spLocks/>
        </cdr:cNvSpPr>
      </cdr:nvSpPr>
      <cdr:spPr>
        <a:xfrm>
          <a:off x="752475" y="781050"/>
          <a:ext cx="1228725" cy="3200400"/>
        </a:xfrm>
        <a:prstGeom prst="rect">
          <a:avLst/>
        </a:prstGeom>
        <a:solidFill>
          <a:srgbClr val="FFCC99">
            <a:alpha val="2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NaiS
Ø-Klasse 12-30cm</a:t>
          </a:r>
        </a:p>
      </cdr:txBody>
    </cdr:sp>
  </cdr:relSizeAnchor>
  <cdr:relSizeAnchor xmlns:cdr="http://schemas.openxmlformats.org/drawingml/2006/chartDrawing">
    <cdr:from>
      <cdr:x>0.2575</cdr:x>
      <cdr:y>0.15625</cdr:y>
    </cdr:from>
    <cdr:to>
      <cdr:x>0.43725</cdr:x>
      <cdr:y>0.78825</cdr:y>
    </cdr:to>
    <cdr:sp>
      <cdr:nvSpPr>
        <cdr:cNvPr id="2" name="Rectangle 2"/>
        <cdr:cNvSpPr>
          <a:spLocks/>
        </cdr:cNvSpPr>
      </cdr:nvSpPr>
      <cdr:spPr>
        <a:xfrm>
          <a:off x="1981200" y="781050"/>
          <a:ext cx="1381125" cy="3200400"/>
        </a:xfrm>
        <a:prstGeom prst="rect">
          <a:avLst/>
        </a:prstGeom>
        <a:solidFill>
          <a:srgbClr val="FF9900">
            <a:alpha val="2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Ø-Klasse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31-50cm</a:t>
          </a:r>
        </a:p>
      </cdr:txBody>
    </cdr:sp>
  </cdr:relSizeAnchor>
  <cdr:relSizeAnchor xmlns:cdr="http://schemas.openxmlformats.org/drawingml/2006/chartDrawing">
    <cdr:from>
      <cdr:x>0.43725</cdr:x>
      <cdr:y>0.15625</cdr:y>
    </cdr:from>
    <cdr:to>
      <cdr:x>0.8835</cdr:x>
      <cdr:y>0.78825</cdr:y>
    </cdr:to>
    <cdr:sp>
      <cdr:nvSpPr>
        <cdr:cNvPr id="3" name="Rectangle 3"/>
        <cdr:cNvSpPr>
          <a:spLocks/>
        </cdr:cNvSpPr>
      </cdr:nvSpPr>
      <cdr:spPr>
        <a:xfrm>
          <a:off x="3362325" y="781050"/>
          <a:ext cx="3438525" cy="3200400"/>
        </a:xfrm>
        <a:prstGeom prst="rect">
          <a:avLst/>
        </a:prstGeom>
        <a:solidFill>
          <a:srgbClr val="FF6600">
            <a:alpha val="2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NaiS
Ø-Klasse &gt; 50cm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0.09975</cdr:x>
      <cdr:y>0.156</cdr:y>
    </cdr:from>
    <cdr:to>
      <cdr:x>0.25125</cdr:x>
      <cdr:y>0.789</cdr:y>
    </cdr:to>
    <cdr:sp>
      <cdr:nvSpPr>
        <cdr:cNvPr id="1" name="Rectangle 1"/>
        <cdr:cNvSpPr>
          <a:spLocks/>
        </cdr:cNvSpPr>
      </cdr:nvSpPr>
      <cdr:spPr>
        <a:xfrm>
          <a:off x="762000" y="781050"/>
          <a:ext cx="1171575" cy="3209925"/>
        </a:xfrm>
        <a:prstGeom prst="rect">
          <a:avLst/>
        </a:prstGeom>
        <a:solidFill>
          <a:srgbClr val="FFCC99">
            <a:alpha val="2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NaiS
Ø-Klasse 12-30cm</a:t>
          </a:r>
        </a:p>
      </cdr:txBody>
    </cdr:sp>
  </cdr:relSizeAnchor>
  <cdr:relSizeAnchor xmlns:cdr="http://schemas.openxmlformats.org/drawingml/2006/chartDrawing">
    <cdr:from>
      <cdr:x>0.25125</cdr:x>
      <cdr:y>0.156</cdr:y>
    </cdr:from>
    <cdr:to>
      <cdr:x>0.4215</cdr:x>
      <cdr:y>0.789</cdr:y>
    </cdr:to>
    <cdr:sp>
      <cdr:nvSpPr>
        <cdr:cNvPr id="2" name="Rectangle 2"/>
        <cdr:cNvSpPr>
          <a:spLocks/>
        </cdr:cNvSpPr>
      </cdr:nvSpPr>
      <cdr:spPr>
        <a:xfrm>
          <a:off x="1933575" y="781050"/>
          <a:ext cx="1314450" cy="3209925"/>
        </a:xfrm>
        <a:prstGeom prst="rect">
          <a:avLst/>
        </a:prstGeom>
        <a:solidFill>
          <a:srgbClr val="FF9900">
            <a:alpha val="2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Ø-Klasse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31-50cm</a:t>
          </a:r>
        </a:p>
      </cdr:txBody>
    </cdr:sp>
  </cdr:relSizeAnchor>
  <cdr:relSizeAnchor xmlns:cdr="http://schemas.openxmlformats.org/drawingml/2006/chartDrawing">
    <cdr:from>
      <cdr:x>0.4215</cdr:x>
      <cdr:y>0.156</cdr:y>
    </cdr:from>
    <cdr:to>
      <cdr:x>0.8445</cdr:x>
      <cdr:y>0.789</cdr:y>
    </cdr:to>
    <cdr:sp>
      <cdr:nvSpPr>
        <cdr:cNvPr id="3" name="Rectangle 3"/>
        <cdr:cNvSpPr>
          <a:spLocks/>
        </cdr:cNvSpPr>
      </cdr:nvSpPr>
      <cdr:spPr>
        <a:xfrm>
          <a:off x="3248025" y="781050"/>
          <a:ext cx="3267075" cy="3209925"/>
        </a:xfrm>
        <a:prstGeom prst="rect">
          <a:avLst/>
        </a:prstGeom>
        <a:solidFill>
          <a:srgbClr val="FF6600">
            <a:alpha val="2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NaiS
Ø-Klasse &gt; 50cm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0</xdr:rowOff>
    </xdr:from>
    <xdr:to>
      <xdr:col>6</xdr:col>
      <xdr:colOff>685800</xdr:colOff>
      <xdr:row>43</xdr:row>
      <xdr:rowOff>38100</xdr:rowOff>
    </xdr:to>
    <xdr:graphicFrame>
      <xdr:nvGraphicFramePr>
        <xdr:cNvPr id="1" name="Chart 1"/>
        <xdr:cNvGraphicFramePr/>
      </xdr:nvGraphicFramePr>
      <xdr:xfrm>
        <a:off x="314325" y="2257425"/>
        <a:ext cx="77057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86</xdr:row>
      <xdr:rowOff>0</xdr:rowOff>
    </xdr:from>
    <xdr:to>
      <xdr:col>6</xdr:col>
      <xdr:colOff>685800</xdr:colOff>
      <xdr:row>116</xdr:row>
      <xdr:rowOff>133350</xdr:rowOff>
    </xdr:to>
    <xdr:graphicFrame>
      <xdr:nvGraphicFramePr>
        <xdr:cNvPr id="2" name="Chart 7"/>
        <xdr:cNvGraphicFramePr/>
      </xdr:nvGraphicFramePr>
      <xdr:xfrm>
        <a:off x="314325" y="14268450"/>
        <a:ext cx="770572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6</xdr:col>
      <xdr:colOff>685800</xdr:colOff>
      <xdr:row>75</xdr:row>
      <xdr:rowOff>47625</xdr:rowOff>
    </xdr:to>
    <xdr:graphicFrame>
      <xdr:nvGraphicFramePr>
        <xdr:cNvPr id="3" name="Chart 14"/>
        <xdr:cNvGraphicFramePr/>
      </xdr:nvGraphicFramePr>
      <xdr:xfrm>
        <a:off x="304800" y="7439025"/>
        <a:ext cx="7715250" cy="5067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6"/>
  <sheetViews>
    <sheetView showGridLines="0" tabSelected="1" view="pageBreakPreview" zoomScaleSheetLayoutView="100" workbookViewId="0" topLeftCell="A1">
      <selection activeCell="AJ21" sqref="AJ21"/>
    </sheetView>
  </sheetViews>
  <sheetFormatPr defaultColWidth="11.421875" defaultRowHeight="12.75"/>
  <cols>
    <col min="1" max="1" width="5.7109375" style="1" customWidth="1"/>
    <col min="2" max="2" width="11.00390625" style="1" customWidth="1"/>
    <col min="3" max="3" width="12.00390625" style="2" customWidth="1"/>
    <col min="4" max="4" width="5.7109375" style="7" customWidth="1"/>
    <col min="5" max="5" width="8.28125" style="2" customWidth="1"/>
    <col min="6" max="6" width="5.140625" style="7" customWidth="1"/>
    <col min="7" max="7" width="7.421875" style="2" customWidth="1"/>
    <col min="8" max="8" width="5.140625" style="7" customWidth="1"/>
    <col min="9" max="9" width="7.421875" style="2" customWidth="1"/>
    <col min="10" max="10" width="5.140625" style="7" customWidth="1"/>
    <col min="11" max="11" width="8.7109375" style="2" customWidth="1"/>
    <col min="12" max="12" width="5.140625" style="7" customWidth="1"/>
    <col min="13" max="13" width="7.421875" style="2" customWidth="1"/>
    <col min="14" max="14" width="5.140625" style="7" customWidth="1"/>
    <col min="15" max="15" width="7.421875" style="2" customWidth="1"/>
    <col min="16" max="16" width="5.140625" style="7" customWidth="1"/>
    <col min="17" max="17" width="7.421875" style="2" customWidth="1"/>
    <col min="18" max="18" width="5.140625" style="7" customWidth="1"/>
    <col min="19" max="19" width="8.57421875" style="2" customWidth="1"/>
    <col min="20" max="20" width="5.140625" style="7" customWidth="1"/>
    <col min="21" max="21" width="7.7109375" style="2" customWidth="1"/>
    <col min="22" max="22" width="5.140625" style="7" customWidth="1"/>
    <col min="23" max="23" width="7.421875" style="2" customWidth="1"/>
    <col min="24" max="24" width="5.140625" style="7" customWidth="1"/>
    <col min="25" max="25" width="8.7109375" style="2" customWidth="1"/>
    <col min="26" max="26" width="5.140625" style="7" customWidth="1"/>
    <col min="27" max="27" width="7.421875" style="2" customWidth="1"/>
    <col min="28" max="28" width="5.140625" style="7" customWidth="1"/>
    <col min="29" max="29" width="7.421875" style="2" customWidth="1"/>
    <col min="30" max="30" width="5.140625" style="7" customWidth="1"/>
    <col min="31" max="31" width="7.421875" style="2" customWidth="1"/>
    <col min="32" max="32" width="5.140625" style="7" customWidth="1"/>
    <col min="33" max="33" width="7.421875" style="2" customWidth="1"/>
    <col min="34" max="34" width="5.140625" style="7" customWidth="1"/>
    <col min="35" max="35" width="7.7109375" style="2" customWidth="1"/>
    <col min="36" max="36" width="5.140625" style="7" customWidth="1"/>
    <col min="37" max="37" width="8.28125" style="2" customWidth="1"/>
    <col min="38" max="38" width="5.140625" style="7" customWidth="1"/>
    <col min="39" max="39" width="7.421875" style="2" customWidth="1"/>
    <col min="40" max="16384" width="11.421875" style="1" customWidth="1"/>
  </cols>
  <sheetData>
    <row r="1" spans="1:2" ht="18">
      <c r="A1" s="33" t="s">
        <v>25</v>
      </c>
      <c r="B1" s="33"/>
    </row>
    <row r="2" spans="1:2" ht="18">
      <c r="A2" s="33"/>
      <c r="B2" s="33"/>
    </row>
    <row r="3" spans="1:39" ht="15.75">
      <c r="A3" s="31" t="s">
        <v>67</v>
      </c>
      <c r="B3" s="31"/>
      <c r="E3" s="77" t="s">
        <v>34</v>
      </c>
      <c r="F3" s="76"/>
      <c r="G3" s="74"/>
      <c r="H3" s="31" t="s">
        <v>1</v>
      </c>
      <c r="I3" s="7"/>
      <c r="J3" s="31"/>
      <c r="K3" s="96" t="s">
        <v>35</v>
      </c>
      <c r="L3" s="76"/>
      <c r="M3" s="31"/>
      <c r="O3" s="31"/>
      <c r="Q3" s="31"/>
      <c r="S3" s="11"/>
      <c r="U3" s="31"/>
      <c r="W3" s="31"/>
      <c r="Y3" s="31"/>
      <c r="AA3" s="31"/>
      <c r="AC3" s="31"/>
      <c r="AE3" s="31"/>
      <c r="AG3" s="31"/>
      <c r="AM3" s="31"/>
    </row>
    <row r="4" spans="3:19" ht="15">
      <c r="C4" s="1"/>
      <c r="D4" s="1"/>
      <c r="E4" s="1"/>
      <c r="R4" s="13"/>
      <c r="S4" s="13"/>
    </row>
    <row r="5" spans="1:12" ht="15.75">
      <c r="A5" s="31" t="s">
        <v>14</v>
      </c>
      <c r="B5" s="31"/>
      <c r="E5" s="77" t="s">
        <v>36</v>
      </c>
      <c r="F5" s="76"/>
      <c r="G5" s="74"/>
      <c r="H5" s="76"/>
      <c r="I5" s="74"/>
      <c r="J5" s="76"/>
      <c r="K5" s="74"/>
      <c r="L5" s="76"/>
    </row>
    <row r="6" spans="1:5" ht="15.75">
      <c r="A6" s="31"/>
      <c r="B6" s="31"/>
      <c r="E6" s="34"/>
    </row>
    <row r="7" spans="1:6" ht="15.75">
      <c r="A7" s="31" t="s">
        <v>24</v>
      </c>
      <c r="B7" s="31"/>
      <c r="E7" s="78" t="s">
        <v>37</v>
      </c>
      <c r="F7" s="76"/>
    </row>
    <row r="8" spans="1:12" ht="15.75">
      <c r="A8" s="31" t="s">
        <v>26</v>
      </c>
      <c r="B8" s="31"/>
      <c r="E8" s="75" t="s">
        <v>38</v>
      </c>
      <c r="F8" s="76"/>
      <c r="G8" s="74"/>
      <c r="H8" s="76"/>
      <c r="I8" s="74"/>
      <c r="J8" s="76"/>
      <c r="K8" s="74"/>
      <c r="L8" s="76"/>
    </row>
    <row r="9" ht="15"/>
    <row r="10" spans="1:2" ht="15">
      <c r="A10" s="87" t="s">
        <v>29</v>
      </c>
      <c r="B10" s="87"/>
    </row>
    <row r="11" spans="1:6" ht="15.75">
      <c r="A11" s="31" t="s">
        <v>27</v>
      </c>
      <c r="B11" s="31"/>
      <c r="E11" s="74">
        <v>1.13</v>
      </c>
      <c r="F11" s="35" t="s">
        <v>28</v>
      </c>
    </row>
    <row r="12" ht="15.75" thickBot="1"/>
    <row r="13" spans="1:39" ht="19.5" customHeight="1">
      <c r="A13" s="130" t="s">
        <v>0</v>
      </c>
      <c r="B13" s="131"/>
      <c r="C13" s="12" t="s">
        <v>21</v>
      </c>
      <c r="D13" s="26" t="s">
        <v>2</v>
      </c>
      <c r="E13" s="14"/>
      <c r="F13" s="24" t="s">
        <v>3</v>
      </c>
      <c r="G13" s="30"/>
      <c r="H13" s="24" t="s">
        <v>5</v>
      </c>
      <c r="I13" s="24"/>
      <c r="J13" s="93" t="s">
        <v>11</v>
      </c>
      <c r="K13" s="94"/>
      <c r="L13" s="24" t="s">
        <v>6</v>
      </c>
      <c r="M13" s="30"/>
      <c r="N13" s="24" t="s">
        <v>7</v>
      </c>
      <c r="O13" s="30"/>
      <c r="P13" s="24" t="s">
        <v>39</v>
      </c>
      <c r="Q13" s="30"/>
      <c r="R13" s="24" t="s">
        <v>40</v>
      </c>
      <c r="S13" s="30"/>
      <c r="T13" s="24" t="s">
        <v>9</v>
      </c>
      <c r="U13" s="24"/>
      <c r="V13" s="92" t="s">
        <v>10</v>
      </c>
      <c r="W13" s="25"/>
      <c r="X13" s="90" t="s">
        <v>12</v>
      </c>
      <c r="Y13" s="91"/>
      <c r="Z13" s="24" t="s">
        <v>41</v>
      </c>
      <c r="AA13" s="36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9.5" customHeight="1" thickBot="1">
      <c r="A14" s="32" t="s">
        <v>65</v>
      </c>
      <c r="B14" s="121" t="s">
        <v>66</v>
      </c>
      <c r="C14" s="15">
        <v>3</v>
      </c>
      <c r="D14" s="27" t="s">
        <v>4</v>
      </c>
      <c r="E14" s="6" t="s">
        <v>13</v>
      </c>
      <c r="F14" s="6" t="s">
        <v>4</v>
      </c>
      <c r="G14" s="6" t="s">
        <v>13</v>
      </c>
      <c r="H14" s="6" t="s">
        <v>4</v>
      </c>
      <c r="I14" s="6" t="s">
        <v>13</v>
      </c>
      <c r="J14" s="8" t="s">
        <v>4</v>
      </c>
      <c r="K14" s="95" t="s">
        <v>13</v>
      </c>
      <c r="L14" s="89" t="s">
        <v>4</v>
      </c>
      <c r="M14" s="6" t="s">
        <v>13</v>
      </c>
      <c r="N14" s="6" t="s">
        <v>4</v>
      </c>
      <c r="O14" s="6" t="s">
        <v>13</v>
      </c>
      <c r="P14" s="6" t="s">
        <v>4</v>
      </c>
      <c r="Q14" s="6" t="s">
        <v>13</v>
      </c>
      <c r="R14" s="6" t="s">
        <v>4</v>
      </c>
      <c r="S14" s="6" t="s">
        <v>13</v>
      </c>
      <c r="T14" s="6" t="s">
        <v>4</v>
      </c>
      <c r="U14" s="6" t="s">
        <v>13</v>
      </c>
      <c r="V14" s="9" t="s">
        <v>4</v>
      </c>
      <c r="W14" s="10" t="s">
        <v>13</v>
      </c>
      <c r="X14" s="28" t="s">
        <v>4</v>
      </c>
      <c r="Y14" s="29" t="s">
        <v>13</v>
      </c>
      <c r="Z14" s="6" t="s">
        <v>4</v>
      </c>
      <c r="AA14" s="37" t="s">
        <v>13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27" s="49" customFormat="1" ht="15">
      <c r="A15" s="79">
        <v>0</v>
      </c>
      <c r="B15" s="122" t="s">
        <v>43</v>
      </c>
      <c r="C15" s="39">
        <f>VLOOKUP(A15,Tarife!$A$2:$F$23,$C$14+1,FALSE)</f>
        <v>0.1</v>
      </c>
      <c r="D15" s="80">
        <v>17</v>
      </c>
      <c r="E15" s="81">
        <f>$C15*D15</f>
        <v>1.7000000000000002</v>
      </c>
      <c r="F15" s="82"/>
      <c r="G15" s="81">
        <f>$C15*F15</f>
        <v>0</v>
      </c>
      <c r="H15" s="82"/>
      <c r="I15" s="81">
        <f aca="true" t="shared" si="0" ref="I15:I36">$C15*H15</f>
        <v>0</v>
      </c>
      <c r="J15" s="42">
        <f>SUM(D15,F15,H15)</f>
        <v>17</v>
      </c>
      <c r="K15" s="43">
        <f>SUM(E15+G15+I15)</f>
        <v>1.7000000000000002</v>
      </c>
      <c r="L15" s="82">
        <v>1</v>
      </c>
      <c r="M15" s="81">
        <f>$C15*L15</f>
        <v>0.1</v>
      </c>
      <c r="N15" s="82">
        <v>6</v>
      </c>
      <c r="O15" s="81">
        <f>$C15*N15</f>
        <v>0.6000000000000001</v>
      </c>
      <c r="P15" s="82"/>
      <c r="Q15" s="81">
        <f>$C15*P15</f>
        <v>0</v>
      </c>
      <c r="R15" s="82"/>
      <c r="S15" s="81">
        <f>$C15*R15</f>
        <v>0</v>
      </c>
      <c r="T15" s="82"/>
      <c r="U15" s="81">
        <f>$C15*T15</f>
        <v>0</v>
      </c>
      <c r="V15" s="44">
        <f>SUM(L15+N15+P15+R15+T15)</f>
        <v>7</v>
      </c>
      <c r="W15" s="45">
        <f>SUM(M15,O15,Q15,S15,U15)</f>
        <v>0.7000000000000001</v>
      </c>
      <c r="X15" s="83">
        <f aca="true" t="shared" si="1" ref="X15:X36">SUM(J15,V15)</f>
        <v>24</v>
      </c>
      <c r="Y15" s="84">
        <f aca="true" t="shared" si="2" ref="Y15:Y36">SUM(K15,W15)</f>
        <v>2.4000000000000004</v>
      </c>
      <c r="Z15" s="82">
        <v>1</v>
      </c>
      <c r="AA15" s="85">
        <f>$C15*Z15</f>
        <v>0.1</v>
      </c>
    </row>
    <row r="16" spans="1:27" s="49" customFormat="1" ht="15">
      <c r="A16" s="86">
        <v>1</v>
      </c>
      <c r="B16" s="123" t="s">
        <v>44</v>
      </c>
      <c r="C16" s="51">
        <f>VLOOKUP(A16,Tarife!$A$2:$F$23,$C$14+1,FALSE)</f>
        <v>0.2</v>
      </c>
      <c r="D16" s="50">
        <v>32</v>
      </c>
      <c r="E16" s="40">
        <f aca="true" t="shared" si="3" ref="E16:E36">$C16*D16</f>
        <v>6.4</v>
      </c>
      <c r="F16" s="52">
        <v>2</v>
      </c>
      <c r="G16" s="40">
        <f aca="true" t="shared" si="4" ref="G16:G36">$C16*F16</f>
        <v>0.4</v>
      </c>
      <c r="H16" s="52"/>
      <c r="I16" s="40">
        <f t="shared" si="0"/>
        <v>0</v>
      </c>
      <c r="J16" s="42">
        <f aca="true" t="shared" si="5" ref="J16:J36">SUM(D16,F16,H16)</f>
        <v>34</v>
      </c>
      <c r="K16" s="43">
        <f aca="true" t="shared" si="6" ref="K16:K36">SUM(E16+G16+I16)</f>
        <v>6.800000000000001</v>
      </c>
      <c r="L16" s="52"/>
      <c r="M16" s="40">
        <f aca="true" t="shared" si="7" ref="M16:M33">$C16*L16</f>
        <v>0</v>
      </c>
      <c r="N16" s="52">
        <v>4</v>
      </c>
      <c r="O16" s="40">
        <f aca="true" t="shared" si="8" ref="O16:O36">$C16*N16</f>
        <v>0.8</v>
      </c>
      <c r="P16" s="52">
        <v>1</v>
      </c>
      <c r="Q16" s="40">
        <f aca="true" t="shared" si="9" ref="Q16:S33">$C16*P16</f>
        <v>0.2</v>
      </c>
      <c r="R16" s="52">
        <v>1</v>
      </c>
      <c r="S16" s="40">
        <f t="shared" si="9"/>
        <v>0.2</v>
      </c>
      <c r="T16" s="52"/>
      <c r="U16" s="40">
        <f aca="true" t="shared" si="10" ref="U16:U36">$C16*T16</f>
        <v>0</v>
      </c>
      <c r="V16" s="44">
        <f aca="true" t="shared" si="11" ref="V16:V36">SUM(L16+N16+P16+R16+T16)</f>
        <v>6</v>
      </c>
      <c r="W16" s="45">
        <f aca="true" t="shared" si="12" ref="W16:W36">SUM(M16,O16,Q16,S16,U16)</f>
        <v>1.2</v>
      </c>
      <c r="X16" s="46">
        <f t="shared" si="1"/>
        <v>40</v>
      </c>
      <c r="Y16" s="47">
        <f t="shared" si="2"/>
        <v>8</v>
      </c>
      <c r="Z16" s="52">
        <v>1</v>
      </c>
      <c r="AA16" s="48">
        <f aca="true" t="shared" si="13" ref="AA16:AA36">$C16*Z16</f>
        <v>0.2</v>
      </c>
    </row>
    <row r="17" spans="1:27" s="49" customFormat="1" ht="15">
      <c r="A17" s="38">
        <v>2</v>
      </c>
      <c r="B17" s="124" t="s">
        <v>45</v>
      </c>
      <c r="C17" s="39">
        <f>VLOOKUP(A17,Tarife!$A$2:$F$23,$C$14+1,FALSE)</f>
        <v>0.3</v>
      </c>
      <c r="D17" s="38">
        <v>31</v>
      </c>
      <c r="E17" s="40">
        <f t="shared" si="3"/>
        <v>9.299999999999999</v>
      </c>
      <c r="F17" s="41">
        <v>2</v>
      </c>
      <c r="G17" s="40">
        <f t="shared" si="4"/>
        <v>0.6</v>
      </c>
      <c r="H17" s="41"/>
      <c r="I17" s="40">
        <f t="shared" si="0"/>
        <v>0</v>
      </c>
      <c r="J17" s="42">
        <f t="shared" si="5"/>
        <v>33</v>
      </c>
      <c r="K17" s="43">
        <f t="shared" si="6"/>
        <v>9.899999999999999</v>
      </c>
      <c r="L17" s="41">
        <v>1</v>
      </c>
      <c r="M17" s="40">
        <f t="shared" si="7"/>
        <v>0.3</v>
      </c>
      <c r="N17" s="41">
        <v>2</v>
      </c>
      <c r="O17" s="40">
        <f t="shared" si="8"/>
        <v>0.6</v>
      </c>
      <c r="P17" s="41"/>
      <c r="Q17" s="40">
        <f t="shared" si="9"/>
        <v>0</v>
      </c>
      <c r="R17" s="41"/>
      <c r="S17" s="40">
        <f t="shared" si="9"/>
        <v>0</v>
      </c>
      <c r="T17" s="41"/>
      <c r="U17" s="40">
        <f t="shared" si="10"/>
        <v>0</v>
      </c>
      <c r="V17" s="44">
        <f t="shared" si="11"/>
        <v>3</v>
      </c>
      <c r="W17" s="45">
        <f t="shared" si="12"/>
        <v>0.8999999999999999</v>
      </c>
      <c r="X17" s="46">
        <f t="shared" si="1"/>
        <v>36</v>
      </c>
      <c r="Y17" s="47">
        <f t="shared" si="2"/>
        <v>10.799999999999999</v>
      </c>
      <c r="Z17" s="41"/>
      <c r="AA17" s="48">
        <f t="shared" si="13"/>
        <v>0</v>
      </c>
    </row>
    <row r="18" spans="1:30" s="49" customFormat="1" ht="15">
      <c r="A18" s="50">
        <v>3</v>
      </c>
      <c r="B18" s="125" t="s">
        <v>46</v>
      </c>
      <c r="C18" s="51">
        <f>VLOOKUP(A18,Tarife!$A$2:$F$23,$C$14+1,FALSE)</f>
        <v>0.5</v>
      </c>
      <c r="D18" s="50">
        <v>33</v>
      </c>
      <c r="E18" s="40">
        <f t="shared" si="3"/>
        <v>16.5</v>
      </c>
      <c r="F18" s="52">
        <v>3</v>
      </c>
      <c r="G18" s="40">
        <f t="shared" si="4"/>
        <v>1.5</v>
      </c>
      <c r="H18" s="52"/>
      <c r="I18" s="40">
        <f t="shared" si="0"/>
        <v>0</v>
      </c>
      <c r="J18" s="42">
        <f t="shared" si="5"/>
        <v>36</v>
      </c>
      <c r="K18" s="43">
        <f t="shared" si="6"/>
        <v>18</v>
      </c>
      <c r="L18" s="52">
        <v>1</v>
      </c>
      <c r="M18" s="40">
        <f t="shared" si="7"/>
        <v>0.5</v>
      </c>
      <c r="N18" s="52"/>
      <c r="O18" s="40">
        <f t="shared" si="8"/>
        <v>0</v>
      </c>
      <c r="P18" s="52"/>
      <c r="Q18" s="40">
        <f t="shared" si="9"/>
        <v>0</v>
      </c>
      <c r="R18" s="52"/>
      <c r="S18" s="40">
        <f t="shared" si="9"/>
        <v>0</v>
      </c>
      <c r="T18" s="52"/>
      <c r="U18" s="40">
        <f t="shared" si="10"/>
        <v>0</v>
      </c>
      <c r="V18" s="44">
        <f t="shared" si="11"/>
        <v>1</v>
      </c>
      <c r="W18" s="45">
        <f t="shared" si="12"/>
        <v>0.5</v>
      </c>
      <c r="X18" s="46">
        <f t="shared" si="1"/>
        <v>37</v>
      </c>
      <c r="Y18" s="47">
        <f t="shared" si="2"/>
        <v>18.5</v>
      </c>
      <c r="Z18" s="52">
        <v>1</v>
      </c>
      <c r="AA18" s="48">
        <f t="shared" si="13"/>
        <v>0.5</v>
      </c>
      <c r="AD18" s="120"/>
    </row>
    <row r="19" spans="1:27" s="49" customFormat="1" ht="15">
      <c r="A19" s="38">
        <v>4</v>
      </c>
      <c r="B19" s="124" t="s">
        <v>47</v>
      </c>
      <c r="C19" s="39">
        <f>VLOOKUP(A19,Tarife!$A$2:$F$23,$C$14+1,FALSE)</f>
        <v>0.7</v>
      </c>
      <c r="D19" s="38">
        <v>37</v>
      </c>
      <c r="E19" s="40">
        <f t="shared" si="3"/>
        <v>25.9</v>
      </c>
      <c r="F19" s="41"/>
      <c r="G19" s="40">
        <f t="shared" si="4"/>
        <v>0</v>
      </c>
      <c r="H19" s="41"/>
      <c r="I19" s="40">
        <f t="shared" si="0"/>
        <v>0</v>
      </c>
      <c r="J19" s="42">
        <f t="shared" si="5"/>
        <v>37</v>
      </c>
      <c r="K19" s="43">
        <f t="shared" si="6"/>
        <v>25.9</v>
      </c>
      <c r="L19" s="41">
        <v>1</v>
      </c>
      <c r="M19" s="40">
        <f t="shared" si="7"/>
        <v>0.7</v>
      </c>
      <c r="N19" s="41"/>
      <c r="O19" s="40">
        <f t="shared" si="8"/>
        <v>0</v>
      </c>
      <c r="P19" s="41"/>
      <c r="Q19" s="40">
        <f t="shared" si="9"/>
        <v>0</v>
      </c>
      <c r="R19" s="41"/>
      <c r="S19" s="40">
        <f t="shared" si="9"/>
        <v>0</v>
      </c>
      <c r="T19" s="41"/>
      <c r="U19" s="40">
        <f t="shared" si="10"/>
        <v>0</v>
      </c>
      <c r="V19" s="44">
        <f t="shared" si="11"/>
        <v>1</v>
      </c>
      <c r="W19" s="45">
        <f t="shared" si="12"/>
        <v>0.7</v>
      </c>
      <c r="X19" s="46">
        <f t="shared" si="1"/>
        <v>38</v>
      </c>
      <c r="Y19" s="47">
        <f t="shared" si="2"/>
        <v>26.599999999999998</v>
      </c>
      <c r="Z19" s="41">
        <v>1</v>
      </c>
      <c r="AA19" s="48">
        <f t="shared" si="13"/>
        <v>0.7</v>
      </c>
    </row>
    <row r="20" spans="1:27" s="49" customFormat="1" ht="15">
      <c r="A20" s="50">
        <v>5</v>
      </c>
      <c r="B20" s="125" t="s">
        <v>48</v>
      </c>
      <c r="C20" s="51">
        <f>VLOOKUP(A20,Tarife!$A$2:$F$23,$C$14+1,FALSE)</f>
        <v>0.9</v>
      </c>
      <c r="D20" s="50">
        <v>40</v>
      </c>
      <c r="E20" s="40">
        <f t="shared" si="3"/>
        <v>36</v>
      </c>
      <c r="F20" s="52">
        <v>2</v>
      </c>
      <c r="G20" s="40">
        <f t="shared" si="4"/>
        <v>1.8</v>
      </c>
      <c r="H20" s="52"/>
      <c r="I20" s="40">
        <f t="shared" si="0"/>
        <v>0</v>
      </c>
      <c r="J20" s="42">
        <f t="shared" si="5"/>
        <v>42</v>
      </c>
      <c r="K20" s="43">
        <f t="shared" si="6"/>
        <v>37.8</v>
      </c>
      <c r="L20" s="52"/>
      <c r="M20" s="40">
        <f t="shared" si="7"/>
        <v>0</v>
      </c>
      <c r="N20" s="52"/>
      <c r="O20" s="40">
        <f t="shared" si="8"/>
        <v>0</v>
      </c>
      <c r="P20" s="52"/>
      <c r="Q20" s="40">
        <f t="shared" si="9"/>
        <v>0</v>
      </c>
      <c r="R20" s="52"/>
      <c r="S20" s="40">
        <f t="shared" si="9"/>
        <v>0</v>
      </c>
      <c r="T20" s="52"/>
      <c r="U20" s="40">
        <f t="shared" si="10"/>
        <v>0</v>
      </c>
      <c r="V20" s="44">
        <f t="shared" si="11"/>
        <v>0</v>
      </c>
      <c r="W20" s="45">
        <f t="shared" si="12"/>
        <v>0</v>
      </c>
      <c r="X20" s="46">
        <f t="shared" si="1"/>
        <v>42</v>
      </c>
      <c r="Y20" s="47">
        <f t="shared" si="2"/>
        <v>37.8</v>
      </c>
      <c r="Z20" s="52">
        <v>1</v>
      </c>
      <c r="AA20" s="48">
        <f t="shared" si="13"/>
        <v>0.9</v>
      </c>
    </row>
    <row r="21" spans="1:27" s="49" customFormat="1" ht="15">
      <c r="A21" s="38">
        <v>6</v>
      </c>
      <c r="B21" s="124" t="s">
        <v>49</v>
      </c>
      <c r="C21" s="39">
        <f>VLOOKUP(A21,Tarife!$A$2:$F$23,$C$14+1,FALSE)</f>
        <v>1.2</v>
      </c>
      <c r="D21" s="38">
        <v>37</v>
      </c>
      <c r="E21" s="40">
        <f t="shared" si="3"/>
        <v>44.4</v>
      </c>
      <c r="F21" s="41">
        <v>1</v>
      </c>
      <c r="G21" s="40">
        <f t="shared" si="4"/>
        <v>1.2</v>
      </c>
      <c r="H21" s="41"/>
      <c r="I21" s="40">
        <f t="shared" si="0"/>
        <v>0</v>
      </c>
      <c r="J21" s="42">
        <f t="shared" si="5"/>
        <v>38</v>
      </c>
      <c r="K21" s="43">
        <f t="shared" si="6"/>
        <v>45.6</v>
      </c>
      <c r="L21" s="41"/>
      <c r="M21" s="40">
        <f t="shared" si="7"/>
        <v>0</v>
      </c>
      <c r="N21" s="41"/>
      <c r="O21" s="40">
        <f t="shared" si="8"/>
        <v>0</v>
      </c>
      <c r="P21" s="41"/>
      <c r="Q21" s="40">
        <f t="shared" si="9"/>
        <v>0</v>
      </c>
      <c r="R21" s="41"/>
      <c r="S21" s="40">
        <f t="shared" si="9"/>
        <v>0</v>
      </c>
      <c r="T21" s="41"/>
      <c r="U21" s="40">
        <f t="shared" si="10"/>
        <v>0</v>
      </c>
      <c r="V21" s="44">
        <f t="shared" si="11"/>
        <v>0</v>
      </c>
      <c r="W21" s="45">
        <f t="shared" si="12"/>
        <v>0</v>
      </c>
      <c r="X21" s="46">
        <f t="shared" si="1"/>
        <v>38</v>
      </c>
      <c r="Y21" s="47">
        <f t="shared" si="2"/>
        <v>45.6</v>
      </c>
      <c r="Z21" s="41"/>
      <c r="AA21" s="48">
        <f t="shared" si="13"/>
        <v>0</v>
      </c>
    </row>
    <row r="22" spans="1:27" s="49" customFormat="1" ht="15">
      <c r="A22" s="50">
        <v>7</v>
      </c>
      <c r="B22" s="125" t="s">
        <v>50</v>
      </c>
      <c r="C22" s="51">
        <f>VLOOKUP(A22,Tarife!$A$2:$F$23,$C$14+1,FALSE)</f>
        <v>1.5</v>
      </c>
      <c r="D22" s="50">
        <v>44</v>
      </c>
      <c r="E22" s="40">
        <f t="shared" si="3"/>
        <v>66</v>
      </c>
      <c r="F22" s="52"/>
      <c r="G22" s="40">
        <f t="shared" si="4"/>
        <v>0</v>
      </c>
      <c r="H22" s="52"/>
      <c r="I22" s="40">
        <f t="shared" si="0"/>
        <v>0</v>
      </c>
      <c r="J22" s="42">
        <f t="shared" si="5"/>
        <v>44</v>
      </c>
      <c r="K22" s="43">
        <f t="shared" si="6"/>
        <v>66</v>
      </c>
      <c r="L22" s="52"/>
      <c r="M22" s="40">
        <f t="shared" si="7"/>
        <v>0</v>
      </c>
      <c r="N22" s="52"/>
      <c r="O22" s="40">
        <f t="shared" si="8"/>
        <v>0</v>
      </c>
      <c r="P22" s="52"/>
      <c r="Q22" s="40">
        <f t="shared" si="9"/>
        <v>0</v>
      </c>
      <c r="R22" s="52"/>
      <c r="S22" s="40">
        <f t="shared" si="9"/>
        <v>0</v>
      </c>
      <c r="T22" s="52"/>
      <c r="U22" s="40">
        <f t="shared" si="10"/>
        <v>0</v>
      </c>
      <c r="V22" s="44">
        <f t="shared" si="11"/>
        <v>0</v>
      </c>
      <c r="W22" s="45">
        <f t="shared" si="12"/>
        <v>0</v>
      </c>
      <c r="X22" s="46">
        <f t="shared" si="1"/>
        <v>44</v>
      </c>
      <c r="Y22" s="47">
        <f t="shared" si="2"/>
        <v>66</v>
      </c>
      <c r="Z22" s="52">
        <v>3</v>
      </c>
      <c r="AA22" s="48">
        <f t="shared" si="13"/>
        <v>4.5</v>
      </c>
    </row>
    <row r="23" spans="1:27" s="49" customFormat="1" ht="15">
      <c r="A23" s="38">
        <v>8</v>
      </c>
      <c r="B23" s="124" t="s">
        <v>51</v>
      </c>
      <c r="C23" s="39">
        <f>VLOOKUP(A23,Tarife!$A$2:$F$23,$C$14+1,FALSE)</f>
        <v>1.9</v>
      </c>
      <c r="D23" s="38">
        <v>48</v>
      </c>
      <c r="E23" s="40">
        <f t="shared" si="3"/>
        <v>91.19999999999999</v>
      </c>
      <c r="F23" s="41"/>
      <c r="G23" s="40">
        <f t="shared" si="4"/>
        <v>0</v>
      </c>
      <c r="H23" s="41"/>
      <c r="I23" s="40">
        <f t="shared" si="0"/>
        <v>0</v>
      </c>
      <c r="J23" s="42">
        <f t="shared" si="5"/>
        <v>48</v>
      </c>
      <c r="K23" s="43">
        <f t="shared" si="6"/>
        <v>91.19999999999999</v>
      </c>
      <c r="L23" s="41"/>
      <c r="M23" s="40">
        <f t="shared" si="7"/>
        <v>0</v>
      </c>
      <c r="N23" s="41"/>
      <c r="O23" s="40">
        <f t="shared" si="8"/>
        <v>0</v>
      </c>
      <c r="P23" s="41"/>
      <c r="Q23" s="40">
        <f t="shared" si="9"/>
        <v>0</v>
      </c>
      <c r="R23" s="41"/>
      <c r="S23" s="40">
        <f t="shared" si="9"/>
        <v>0</v>
      </c>
      <c r="T23" s="41"/>
      <c r="U23" s="40">
        <f t="shared" si="10"/>
        <v>0</v>
      </c>
      <c r="V23" s="44">
        <f t="shared" si="11"/>
        <v>0</v>
      </c>
      <c r="W23" s="45">
        <f t="shared" si="12"/>
        <v>0</v>
      </c>
      <c r="X23" s="46">
        <f t="shared" si="1"/>
        <v>48</v>
      </c>
      <c r="Y23" s="47">
        <f t="shared" si="2"/>
        <v>91.19999999999999</v>
      </c>
      <c r="Z23" s="41">
        <v>1</v>
      </c>
      <c r="AA23" s="48">
        <f t="shared" si="13"/>
        <v>1.9</v>
      </c>
    </row>
    <row r="24" spans="1:27" s="49" customFormat="1" ht="15">
      <c r="A24" s="50">
        <v>9</v>
      </c>
      <c r="B24" s="125" t="s">
        <v>52</v>
      </c>
      <c r="C24" s="51">
        <f>VLOOKUP(A24,Tarife!$A$2:$F$23,$C$14+1,FALSE)</f>
        <v>2.3</v>
      </c>
      <c r="D24" s="50">
        <v>52</v>
      </c>
      <c r="E24" s="40">
        <f t="shared" si="3"/>
        <v>119.6</v>
      </c>
      <c r="F24" s="52"/>
      <c r="G24" s="40">
        <f t="shared" si="4"/>
        <v>0</v>
      </c>
      <c r="H24" s="52"/>
      <c r="I24" s="40">
        <f t="shared" si="0"/>
        <v>0</v>
      </c>
      <c r="J24" s="42">
        <f t="shared" si="5"/>
        <v>52</v>
      </c>
      <c r="K24" s="43">
        <f t="shared" si="6"/>
        <v>119.6</v>
      </c>
      <c r="L24" s="52"/>
      <c r="M24" s="40">
        <f t="shared" si="7"/>
        <v>0</v>
      </c>
      <c r="N24" s="52"/>
      <c r="O24" s="40">
        <f t="shared" si="8"/>
        <v>0</v>
      </c>
      <c r="P24" s="52"/>
      <c r="Q24" s="40">
        <f t="shared" si="9"/>
        <v>0</v>
      </c>
      <c r="R24" s="52"/>
      <c r="S24" s="40">
        <f t="shared" si="9"/>
        <v>0</v>
      </c>
      <c r="T24" s="52"/>
      <c r="U24" s="40">
        <f t="shared" si="10"/>
        <v>0</v>
      </c>
      <c r="V24" s="44">
        <f t="shared" si="11"/>
        <v>0</v>
      </c>
      <c r="W24" s="45">
        <f t="shared" si="12"/>
        <v>0</v>
      </c>
      <c r="X24" s="46">
        <f t="shared" si="1"/>
        <v>52</v>
      </c>
      <c r="Y24" s="47">
        <f t="shared" si="2"/>
        <v>119.6</v>
      </c>
      <c r="Z24" s="52"/>
      <c r="AA24" s="48">
        <f t="shared" si="13"/>
        <v>0</v>
      </c>
    </row>
    <row r="25" spans="1:27" s="49" customFormat="1" ht="15">
      <c r="A25" s="38">
        <v>10</v>
      </c>
      <c r="B25" s="124" t="s">
        <v>53</v>
      </c>
      <c r="C25" s="39">
        <f>VLOOKUP(A25,Tarife!$A$2:$F$23,$C$14+1,FALSE)</f>
        <v>2.75</v>
      </c>
      <c r="D25" s="38">
        <v>34</v>
      </c>
      <c r="E25" s="40">
        <f t="shared" si="3"/>
        <v>93.5</v>
      </c>
      <c r="F25" s="41"/>
      <c r="G25" s="40">
        <f t="shared" si="4"/>
        <v>0</v>
      </c>
      <c r="H25" s="41"/>
      <c r="I25" s="40">
        <f t="shared" si="0"/>
        <v>0</v>
      </c>
      <c r="J25" s="42">
        <f t="shared" si="5"/>
        <v>34</v>
      </c>
      <c r="K25" s="43">
        <f t="shared" si="6"/>
        <v>93.5</v>
      </c>
      <c r="L25" s="41"/>
      <c r="M25" s="40">
        <f t="shared" si="7"/>
        <v>0</v>
      </c>
      <c r="N25" s="41"/>
      <c r="O25" s="40">
        <f t="shared" si="8"/>
        <v>0</v>
      </c>
      <c r="P25" s="41"/>
      <c r="Q25" s="40">
        <f t="shared" si="9"/>
        <v>0</v>
      </c>
      <c r="R25" s="41"/>
      <c r="S25" s="40">
        <f t="shared" si="9"/>
        <v>0</v>
      </c>
      <c r="T25" s="41"/>
      <c r="U25" s="40">
        <f t="shared" si="10"/>
        <v>0</v>
      </c>
      <c r="V25" s="44">
        <f t="shared" si="11"/>
        <v>0</v>
      </c>
      <c r="W25" s="45">
        <f t="shared" si="12"/>
        <v>0</v>
      </c>
      <c r="X25" s="46">
        <f t="shared" si="1"/>
        <v>34</v>
      </c>
      <c r="Y25" s="47">
        <f t="shared" si="2"/>
        <v>93.5</v>
      </c>
      <c r="Z25" s="41">
        <v>2</v>
      </c>
      <c r="AA25" s="48">
        <f t="shared" si="13"/>
        <v>5.5</v>
      </c>
    </row>
    <row r="26" spans="1:27" s="49" customFormat="1" ht="15">
      <c r="A26" s="50">
        <v>11</v>
      </c>
      <c r="B26" s="125" t="s">
        <v>54</v>
      </c>
      <c r="C26" s="51">
        <f>VLOOKUP(A26,Tarife!$A$2:$F$23,$C$14+1,FALSE)</f>
        <v>3.25</v>
      </c>
      <c r="D26" s="50">
        <v>16</v>
      </c>
      <c r="E26" s="40">
        <f t="shared" si="3"/>
        <v>52</v>
      </c>
      <c r="F26" s="52"/>
      <c r="G26" s="40">
        <f t="shared" si="4"/>
        <v>0</v>
      </c>
      <c r="H26" s="52"/>
      <c r="I26" s="40">
        <f t="shared" si="0"/>
        <v>0</v>
      </c>
      <c r="J26" s="42">
        <f t="shared" si="5"/>
        <v>16</v>
      </c>
      <c r="K26" s="43">
        <f t="shared" si="6"/>
        <v>52</v>
      </c>
      <c r="L26" s="52"/>
      <c r="M26" s="40">
        <f t="shared" si="7"/>
        <v>0</v>
      </c>
      <c r="N26" s="52"/>
      <c r="O26" s="40">
        <f t="shared" si="8"/>
        <v>0</v>
      </c>
      <c r="P26" s="52"/>
      <c r="Q26" s="40">
        <f t="shared" si="9"/>
        <v>0</v>
      </c>
      <c r="R26" s="52"/>
      <c r="S26" s="40">
        <f t="shared" si="9"/>
        <v>0</v>
      </c>
      <c r="T26" s="52"/>
      <c r="U26" s="40">
        <f t="shared" si="10"/>
        <v>0</v>
      </c>
      <c r="V26" s="44">
        <f t="shared" si="11"/>
        <v>0</v>
      </c>
      <c r="W26" s="45">
        <f t="shared" si="12"/>
        <v>0</v>
      </c>
      <c r="X26" s="46">
        <f t="shared" si="1"/>
        <v>16</v>
      </c>
      <c r="Y26" s="47">
        <f t="shared" si="2"/>
        <v>52</v>
      </c>
      <c r="Z26" s="52"/>
      <c r="AA26" s="48">
        <f t="shared" si="13"/>
        <v>0</v>
      </c>
    </row>
    <row r="27" spans="1:27" s="49" customFormat="1" ht="15">
      <c r="A27" s="38">
        <v>12</v>
      </c>
      <c r="B27" s="124" t="s">
        <v>55</v>
      </c>
      <c r="C27" s="39">
        <f>VLOOKUP(A27,Tarife!$A$2:$F$23,$C$14+1,FALSE)</f>
        <v>3.75</v>
      </c>
      <c r="D27" s="38">
        <v>17</v>
      </c>
      <c r="E27" s="40">
        <f t="shared" si="3"/>
        <v>63.75</v>
      </c>
      <c r="F27" s="41"/>
      <c r="G27" s="40">
        <f t="shared" si="4"/>
        <v>0</v>
      </c>
      <c r="H27" s="41"/>
      <c r="I27" s="40">
        <f t="shared" si="0"/>
        <v>0</v>
      </c>
      <c r="J27" s="42">
        <f t="shared" si="5"/>
        <v>17</v>
      </c>
      <c r="K27" s="43">
        <f t="shared" si="6"/>
        <v>63.75</v>
      </c>
      <c r="L27" s="41"/>
      <c r="M27" s="40">
        <f t="shared" si="7"/>
        <v>0</v>
      </c>
      <c r="N27" s="41"/>
      <c r="O27" s="40">
        <f t="shared" si="8"/>
        <v>0</v>
      </c>
      <c r="P27" s="41"/>
      <c r="Q27" s="40">
        <f t="shared" si="9"/>
        <v>0</v>
      </c>
      <c r="R27" s="41"/>
      <c r="S27" s="40">
        <f t="shared" si="9"/>
        <v>0</v>
      </c>
      <c r="T27" s="41"/>
      <c r="U27" s="40">
        <f t="shared" si="10"/>
        <v>0</v>
      </c>
      <c r="V27" s="44">
        <f t="shared" si="11"/>
        <v>0</v>
      </c>
      <c r="W27" s="45">
        <f t="shared" si="12"/>
        <v>0</v>
      </c>
      <c r="X27" s="46">
        <f t="shared" si="1"/>
        <v>17</v>
      </c>
      <c r="Y27" s="47">
        <f t="shared" si="2"/>
        <v>63.75</v>
      </c>
      <c r="Z27" s="41">
        <v>1</v>
      </c>
      <c r="AA27" s="48">
        <f t="shared" si="13"/>
        <v>3.75</v>
      </c>
    </row>
    <row r="28" spans="1:27" s="49" customFormat="1" ht="15">
      <c r="A28" s="50">
        <v>13</v>
      </c>
      <c r="B28" s="125" t="s">
        <v>56</v>
      </c>
      <c r="C28" s="51">
        <f>VLOOKUP(A28,Tarife!$A$2:$F$23,$C$14+1,FALSE)</f>
        <v>4.25</v>
      </c>
      <c r="D28" s="50">
        <v>11</v>
      </c>
      <c r="E28" s="40">
        <f t="shared" si="3"/>
        <v>46.75</v>
      </c>
      <c r="F28" s="52"/>
      <c r="G28" s="40">
        <f t="shared" si="4"/>
        <v>0</v>
      </c>
      <c r="H28" s="52"/>
      <c r="I28" s="40">
        <f t="shared" si="0"/>
        <v>0</v>
      </c>
      <c r="J28" s="42">
        <f t="shared" si="5"/>
        <v>11</v>
      </c>
      <c r="K28" s="43">
        <f t="shared" si="6"/>
        <v>46.75</v>
      </c>
      <c r="L28" s="52"/>
      <c r="M28" s="40">
        <f t="shared" si="7"/>
        <v>0</v>
      </c>
      <c r="N28" s="52"/>
      <c r="O28" s="40">
        <f t="shared" si="8"/>
        <v>0</v>
      </c>
      <c r="P28" s="52"/>
      <c r="Q28" s="40">
        <f t="shared" si="9"/>
        <v>0</v>
      </c>
      <c r="R28" s="52"/>
      <c r="S28" s="40">
        <f t="shared" si="9"/>
        <v>0</v>
      </c>
      <c r="T28" s="52"/>
      <c r="U28" s="40">
        <f t="shared" si="10"/>
        <v>0</v>
      </c>
      <c r="V28" s="44">
        <f t="shared" si="11"/>
        <v>0</v>
      </c>
      <c r="W28" s="45">
        <f t="shared" si="12"/>
        <v>0</v>
      </c>
      <c r="X28" s="46">
        <f t="shared" si="1"/>
        <v>11</v>
      </c>
      <c r="Y28" s="47">
        <f t="shared" si="2"/>
        <v>46.75</v>
      </c>
      <c r="Z28" s="52"/>
      <c r="AA28" s="48">
        <f t="shared" si="13"/>
        <v>0</v>
      </c>
    </row>
    <row r="29" spans="1:27" s="49" customFormat="1" ht="15">
      <c r="A29" s="38">
        <v>14</v>
      </c>
      <c r="B29" s="124" t="s">
        <v>57</v>
      </c>
      <c r="C29" s="39">
        <f>VLOOKUP(A29,Tarife!$A$2:$F$23,$C$14+1,FALSE)</f>
        <v>4.75</v>
      </c>
      <c r="D29" s="38">
        <v>1</v>
      </c>
      <c r="E29" s="40">
        <f t="shared" si="3"/>
        <v>4.75</v>
      </c>
      <c r="F29" s="41"/>
      <c r="G29" s="40">
        <f t="shared" si="4"/>
        <v>0</v>
      </c>
      <c r="H29" s="41"/>
      <c r="I29" s="40">
        <f t="shared" si="0"/>
        <v>0</v>
      </c>
      <c r="J29" s="42">
        <f t="shared" si="5"/>
        <v>1</v>
      </c>
      <c r="K29" s="43">
        <f t="shared" si="6"/>
        <v>4.75</v>
      </c>
      <c r="L29" s="41"/>
      <c r="M29" s="40">
        <f t="shared" si="7"/>
        <v>0</v>
      </c>
      <c r="N29" s="41"/>
      <c r="O29" s="40">
        <f t="shared" si="8"/>
        <v>0</v>
      </c>
      <c r="P29" s="41"/>
      <c r="Q29" s="40">
        <f t="shared" si="9"/>
        <v>0</v>
      </c>
      <c r="R29" s="41"/>
      <c r="S29" s="40">
        <f t="shared" si="9"/>
        <v>0</v>
      </c>
      <c r="T29" s="41"/>
      <c r="U29" s="40">
        <f t="shared" si="10"/>
        <v>0</v>
      </c>
      <c r="V29" s="44">
        <f t="shared" si="11"/>
        <v>0</v>
      </c>
      <c r="W29" s="45">
        <f t="shared" si="12"/>
        <v>0</v>
      </c>
      <c r="X29" s="46">
        <f t="shared" si="1"/>
        <v>1</v>
      </c>
      <c r="Y29" s="47">
        <f t="shared" si="2"/>
        <v>4.75</v>
      </c>
      <c r="Z29" s="41"/>
      <c r="AA29" s="48">
        <f t="shared" si="13"/>
        <v>0</v>
      </c>
    </row>
    <row r="30" spans="1:27" s="49" customFormat="1" ht="15">
      <c r="A30" s="50">
        <v>15</v>
      </c>
      <c r="B30" s="125" t="s">
        <v>58</v>
      </c>
      <c r="C30" s="51">
        <f>VLOOKUP(A30,Tarife!$A$2:$F$23,$C$14+1,FALSE)</f>
        <v>5.25</v>
      </c>
      <c r="D30" s="50">
        <v>3</v>
      </c>
      <c r="E30" s="40">
        <f t="shared" si="3"/>
        <v>15.75</v>
      </c>
      <c r="F30" s="52"/>
      <c r="G30" s="40">
        <f t="shared" si="4"/>
        <v>0</v>
      </c>
      <c r="H30" s="52"/>
      <c r="I30" s="40">
        <f t="shared" si="0"/>
        <v>0</v>
      </c>
      <c r="J30" s="42">
        <f t="shared" si="5"/>
        <v>3</v>
      </c>
      <c r="K30" s="43">
        <f t="shared" si="6"/>
        <v>15.75</v>
      </c>
      <c r="L30" s="52"/>
      <c r="M30" s="40">
        <f t="shared" si="7"/>
        <v>0</v>
      </c>
      <c r="N30" s="52"/>
      <c r="O30" s="40">
        <f t="shared" si="8"/>
        <v>0</v>
      </c>
      <c r="P30" s="52"/>
      <c r="Q30" s="40">
        <f t="shared" si="9"/>
        <v>0</v>
      </c>
      <c r="R30" s="52"/>
      <c r="S30" s="40">
        <f t="shared" si="9"/>
        <v>0</v>
      </c>
      <c r="T30" s="52"/>
      <c r="U30" s="40">
        <f t="shared" si="10"/>
        <v>0</v>
      </c>
      <c r="V30" s="44">
        <f t="shared" si="11"/>
        <v>0</v>
      </c>
      <c r="W30" s="45">
        <f t="shared" si="12"/>
        <v>0</v>
      </c>
      <c r="X30" s="46">
        <f t="shared" si="1"/>
        <v>3</v>
      </c>
      <c r="Y30" s="47">
        <f t="shared" si="2"/>
        <v>15.75</v>
      </c>
      <c r="Z30" s="52"/>
      <c r="AA30" s="48">
        <f t="shared" si="13"/>
        <v>0</v>
      </c>
    </row>
    <row r="31" spans="1:27" s="49" customFormat="1" ht="15">
      <c r="A31" s="38">
        <v>16</v>
      </c>
      <c r="B31" s="124" t="s">
        <v>59</v>
      </c>
      <c r="C31" s="39">
        <f>VLOOKUP(A31,Tarife!$A$2:$F$23,$C$14+1,FALSE)</f>
        <v>5.8</v>
      </c>
      <c r="D31" s="38"/>
      <c r="E31" s="40">
        <f t="shared" si="3"/>
        <v>0</v>
      </c>
      <c r="F31" s="41"/>
      <c r="G31" s="40">
        <f t="shared" si="4"/>
        <v>0</v>
      </c>
      <c r="H31" s="41"/>
      <c r="I31" s="40">
        <f t="shared" si="0"/>
        <v>0</v>
      </c>
      <c r="J31" s="42">
        <f t="shared" si="5"/>
        <v>0</v>
      </c>
      <c r="K31" s="43">
        <f t="shared" si="6"/>
        <v>0</v>
      </c>
      <c r="L31" s="41"/>
      <c r="M31" s="40">
        <f t="shared" si="7"/>
        <v>0</v>
      </c>
      <c r="N31" s="41"/>
      <c r="O31" s="40">
        <f t="shared" si="8"/>
        <v>0</v>
      </c>
      <c r="P31" s="41"/>
      <c r="Q31" s="40">
        <f t="shared" si="9"/>
        <v>0</v>
      </c>
      <c r="R31" s="41"/>
      <c r="S31" s="40">
        <f t="shared" si="9"/>
        <v>0</v>
      </c>
      <c r="T31" s="41"/>
      <c r="U31" s="40">
        <f t="shared" si="10"/>
        <v>0</v>
      </c>
      <c r="V31" s="44">
        <f t="shared" si="11"/>
        <v>0</v>
      </c>
      <c r="W31" s="45">
        <f t="shared" si="12"/>
        <v>0</v>
      </c>
      <c r="X31" s="46">
        <f t="shared" si="1"/>
        <v>0</v>
      </c>
      <c r="Y31" s="47">
        <f t="shared" si="2"/>
        <v>0</v>
      </c>
      <c r="Z31" s="41"/>
      <c r="AA31" s="48">
        <f t="shared" si="13"/>
        <v>0</v>
      </c>
    </row>
    <row r="32" spans="1:27" s="49" customFormat="1" ht="15">
      <c r="A32" s="50">
        <v>17</v>
      </c>
      <c r="B32" s="125" t="s">
        <v>60</v>
      </c>
      <c r="C32" s="51">
        <f>VLOOKUP(A32,Tarife!$A$2:$F$23,$C$14+1,FALSE)</f>
        <v>6.4</v>
      </c>
      <c r="D32" s="50"/>
      <c r="E32" s="40">
        <f t="shared" si="3"/>
        <v>0</v>
      </c>
      <c r="F32" s="52"/>
      <c r="G32" s="40">
        <f t="shared" si="4"/>
        <v>0</v>
      </c>
      <c r="H32" s="52"/>
      <c r="I32" s="40">
        <f t="shared" si="0"/>
        <v>0</v>
      </c>
      <c r="J32" s="42">
        <f t="shared" si="5"/>
        <v>0</v>
      </c>
      <c r="K32" s="43">
        <f t="shared" si="6"/>
        <v>0</v>
      </c>
      <c r="L32" s="52"/>
      <c r="M32" s="40">
        <f t="shared" si="7"/>
        <v>0</v>
      </c>
      <c r="N32" s="52"/>
      <c r="O32" s="40">
        <f t="shared" si="8"/>
        <v>0</v>
      </c>
      <c r="P32" s="52"/>
      <c r="Q32" s="40">
        <f t="shared" si="9"/>
        <v>0</v>
      </c>
      <c r="R32" s="52"/>
      <c r="S32" s="40">
        <f t="shared" si="9"/>
        <v>0</v>
      </c>
      <c r="T32" s="52"/>
      <c r="U32" s="40">
        <f t="shared" si="10"/>
        <v>0</v>
      </c>
      <c r="V32" s="44">
        <f t="shared" si="11"/>
        <v>0</v>
      </c>
      <c r="W32" s="45">
        <f t="shared" si="12"/>
        <v>0</v>
      </c>
      <c r="X32" s="46">
        <f t="shared" si="1"/>
        <v>0</v>
      </c>
      <c r="Y32" s="47">
        <f t="shared" si="2"/>
        <v>0</v>
      </c>
      <c r="Z32" s="52"/>
      <c r="AA32" s="48">
        <f t="shared" si="13"/>
        <v>0</v>
      </c>
    </row>
    <row r="33" spans="1:27" s="49" customFormat="1" ht="15">
      <c r="A33" s="38">
        <v>18</v>
      </c>
      <c r="B33" s="124" t="s">
        <v>61</v>
      </c>
      <c r="C33" s="39">
        <f>VLOOKUP(A33,Tarife!$A$2:$F$23,$C$14+1,FALSE)</f>
        <v>7</v>
      </c>
      <c r="D33" s="38"/>
      <c r="E33" s="40">
        <f t="shared" si="3"/>
        <v>0</v>
      </c>
      <c r="F33" s="41"/>
      <c r="G33" s="40">
        <f t="shared" si="4"/>
        <v>0</v>
      </c>
      <c r="H33" s="41"/>
      <c r="I33" s="40">
        <f t="shared" si="0"/>
        <v>0</v>
      </c>
      <c r="J33" s="42">
        <f t="shared" si="5"/>
        <v>0</v>
      </c>
      <c r="K33" s="43">
        <f t="shared" si="6"/>
        <v>0</v>
      </c>
      <c r="L33" s="41"/>
      <c r="M33" s="40">
        <f t="shared" si="7"/>
        <v>0</v>
      </c>
      <c r="N33" s="41"/>
      <c r="O33" s="40">
        <f t="shared" si="8"/>
        <v>0</v>
      </c>
      <c r="P33" s="41"/>
      <c r="Q33" s="40">
        <f t="shared" si="9"/>
        <v>0</v>
      </c>
      <c r="R33" s="41"/>
      <c r="S33" s="40">
        <f t="shared" si="9"/>
        <v>0</v>
      </c>
      <c r="T33" s="41"/>
      <c r="U33" s="40">
        <f t="shared" si="10"/>
        <v>0</v>
      </c>
      <c r="V33" s="44">
        <f t="shared" si="11"/>
        <v>0</v>
      </c>
      <c r="W33" s="45">
        <f t="shared" si="12"/>
        <v>0</v>
      </c>
      <c r="X33" s="46">
        <f t="shared" si="1"/>
        <v>0</v>
      </c>
      <c r="Y33" s="47">
        <f t="shared" si="2"/>
        <v>0</v>
      </c>
      <c r="Z33" s="41"/>
      <c r="AA33" s="48">
        <f t="shared" si="13"/>
        <v>0</v>
      </c>
    </row>
    <row r="34" spans="1:27" s="49" customFormat="1" ht="15">
      <c r="A34" s="50">
        <v>19</v>
      </c>
      <c r="B34" s="125" t="s">
        <v>62</v>
      </c>
      <c r="C34" s="51">
        <f>VLOOKUP(A34,Tarife!$A$2:$F$23,$C$14+1,FALSE)</f>
        <v>7.6</v>
      </c>
      <c r="D34" s="50"/>
      <c r="E34" s="40">
        <f t="shared" si="3"/>
        <v>0</v>
      </c>
      <c r="F34" s="52"/>
      <c r="G34" s="40">
        <f t="shared" si="4"/>
        <v>0</v>
      </c>
      <c r="H34" s="52"/>
      <c r="I34" s="40">
        <f t="shared" si="0"/>
        <v>0</v>
      </c>
      <c r="J34" s="42">
        <f t="shared" si="5"/>
        <v>0</v>
      </c>
      <c r="K34" s="43">
        <f t="shared" si="6"/>
        <v>0</v>
      </c>
      <c r="L34" s="52"/>
      <c r="M34" s="40">
        <f>$C34*L34</f>
        <v>0</v>
      </c>
      <c r="N34" s="52"/>
      <c r="O34" s="40">
        <f t="shared" si="8"/>
        <v>0</v>
      </c>
      <c r="P34" s="52"/>
      <c r="Q34" s="40">
        <f>$C34*P34</f>
        <v>0</v>
      </c>
      <c r="R34" s="52"/>
      <c r="S34" s="40">
        <f>$C34*R34</f>
        <v>0</v>
      </c>
      <c r="T34" s="52"/>
      <c r="U34" s="40">
        <f t="shared" si="10"/>
        <v>0</v>
      </c>
      <c r="V34" s="44">
        <f t="shared" si="11"/>
        <v>0</v>
      </c>
      <c r="W34" s="45">
        <f t="shared" si="12"/>
        <v>0</v>
      </c>
      <c r="X34" s="46">
        <f t="shared" si="1"/>
        <v>0</v>
      </c>
      <c r="Y34" s="47">
        <f t="shared" si="2"/>
        <v>0</v>
      </c>
      <c r="Z34" s="52"/>
      <c r="AA34" s="48">
        <f t="shared" si="13"/>
        <v>0</v>
      </c>
    </row>
    <row r="35" spans="1:27" s="49" customFormat="1" ht="15">
      <c r="A35" s="38">
        <v>20</v>
      </c>
      <c r="B35" s="124" t="s">
        <v>63</v>
      </c>
      <c r="C35" s="39">
        <f>VLOOKUP(A35,Tarife!$A$2:$F$23,$C$14+1,FALSE)</f>
        <v>8.3</v>
      </c>
      <c r="D35" s="53"/>
      <c r="E35" s="40">
        <f t="shared" si="3"/>
        <v>0</v>
      </c>
      <c r="F35" s="54"/>
      <c r="G35" s="40">
        <f t="shared" si="4"/>
        <v>0</v>
      </c>
      <c r="H35" s="54"/>
      <c r="I35" s="40">
        <f t="shared" si="0"/>
        <v>0</v>
      </c>
      <c r="J35" s="42">
        <f t="shared" si="5"/>
        <v>0</v>
      </c>
      <c r="K35" s="43">
        <f t="shared" si="6"/>
        <v>0</v>
      </c>
      <c r="L35" s="54"/>
      <c r="M35" s="40">
        <f>$C35*L35</f>
        <v>0</v>
      </c>
      <c r="N35" s="54"/>
      <c r="O35" s="40">
        <f t="shared" si="8"/>
        <v>0</v>
      </c>
      <c r="P35" s="54"/>
      <c r="Q35" s="40">
        <f>$C35*P35</f>
        <v>0</v>
      </c>
      <c r="R35" s="54"/>
      <c r="S35" s="40">
        <f>$C35*R35</f>
        <v>0</v>
      </c>
      <c r="T35" s="54"/>
      <c r="U35" s="40">
        <f t="shared" si="10"/>
        <v>0</v>
      </c>
      <c r="V35" s="44">
        <f t="shared" si="11"/>
        <v>0</v>
      </c>
      <c r="W35" s="45">
        <f t="shared" si="12"/>
        <v>0</v>
      </c>
      <c r="X35" s="46">
        <f t="shared" si="1"/>
        <v>0</v>
      </c>
      <c r="Y35" s="47">
        <f t="shared" si="2"/>
        <v>0</v>
      </c>
      <c r="Z35" s="54"/>
      <c r="AA35" s="48">
        <f t="shared" si="13"/>
        <v>0</v>
      </c>
    </row>
    <row r="36" spans="1:27" s="49" customFormat="1" ht="15.75" thickBot="1">
      <c r="A36" s="55">
        <v>21</v>
      </c>
      <c r="B36" s="126" t="s">
        <v>64</v>
      </c>
      <c r="C36" s="58">
        <f>VLOOKUP(A36,Tarife!$A$2:$F$23,$C$14+1,FALSE)</f>
        <v>9.1</v>
      </c>
      <c r="D36" s="55"/>
      <c r="E36" s="59">
        <f t="shared" si="3"/>
        <v>0</v>
      </c>
      <c r="F36" s="56"/>
      <c r="G36" s="60">
        <f t="shared" si="4"/>
        <v>0</v>
      </c>
      <c r="H36" s="56"/>
      <c r="I36" s="60">
        <f t="shared" si="0"/>
        <v>0</v>
      </c>
      <c r="J36" s="42">
        <f t="shared" si="5"/>
        <v>0</v>
      </c>
      <c r="K36" s="43">
        <f t="shared" si="6"/>
        <v>0</v>
      </c>
      <c r="L36" s="56"/>
      <c r="M36" s="60">
        <f>$C36*L36</f>
        <v>0</v>
      </c>
      <c r="N36" s="56"/>
      <c r="O36" s="60">
        <f t="shared" si="8"/>
        <v>0</v>
      </c>
      <c r="P36" s="56"/>
      <c r="Q36" s="60">
        <f>$C36*P36</f>
        <v>0</v>
      </c>
      <c r="R36" s="56"/>
      <c r="S36" s="60">
        <f>$C36*R36</f>
        <v>0</v>
      </c>
      <c r="T36" s="56"/>
      <c r="U36" s="60">
        <f t="shared" si="10"/>
        <v>0</v>
      </c>
      <c r="V36" s="44">
        <f t="shared" si="11"/>
        <v>0</v>
      </c>
      <c r="W36" s="45">
        <f t="shared" si="12"/>
        <v>0</v>
      </c>
      <c r="X36" s="61">
        <f t="shared" si="1"/>
        <v>0</v>
      </c>
      <c r="Y36" s="62">
        <f t="shared" si="2"/>
        <v>0</v>
      </c>
      <c r="Z36" s="56"/>
      <c r="AA36" s="63">
        <f t="shared" si="13"/>
        <v>0</v>
      </c>
    </row>
    <row r="37" spans="1:28" s="49" customFormat="1" ht="27.75" customHeight="1">
      <c r="A37" s="67" t="s">
        <v>32</v>
      </c>
      <c r="B37" s="127"/>
      <c r="C37" s="72"/>
      <c r="D37" s="70">
        <f>SUM(D15:D36)</f>
        <v>453</v>
      </c>
      <c r="E37" s="68">
        <f>SUM(E15:E36)</f>
        <v>693.5</v>
      </c>
      <c r="F37" s="68">
        <f aca="true" t="shared" si="14" ref="F37:W37">SUM(F15:F36)</f>
        <v>10</v>
      </c>
      <c r="G37" s="68">
        <f t="shared" si="14"/>
        <v>5.5</v>
      </c>
      <c r="H37" s="68">
        <f>SUM(H15:H36)</f>
        <v>0</v>
      </c>
      <c r="I37" s="102">
        <f>SUM(I15:I36)</f>
        <v>0</v>
      </c>
      <c r="J37" s="104">
        <f>SUM(J15:J36)</f>
        <v>463</v>
      </c>
      <c r="K37" s="105">
        <f t="shared" si="14"/>
        <v>699</v>
      </c>
      <c r="L37" s="70">
        <f t="shared" si="14"/>
        <v>4</v>
      </c>
      <c r="M37" s="68">
        <f t="shared" si="14"/>
        <v>1.6</v>
      </c>
      <c r="N37" s="68">
        <f t="shared" si="14"/>
        <v>12</v>
      </c>
      <c r="O37" s="68">
        <f t="shared" si="14"/>
        <v>2</v>
      </c>
      <c r="P37" s="68">
        <f t="shared" si="14"/>
        <v>1</v>
      </c>
      <c r="Q37" s="68">
        <f t="shared" si="14"/>
        <v>0.2</v>
      </c>
      <c r="R37" s="68">
        <f>SUM(R15:R36)</f>
        <v>1</v>
      </c>
      <c r="S37" s="68">
        <f>SUM(S15:S36)</f>
        <v>0.2</v>
      </c>
      <c r="T37" s="68">
        <f t="shared" si="14"/>
        <v>0</v>
      </c>
      <c r="U37" s="102">
        <f t="shared" si="14"/>
        <v>0</v>
      </c>
      <c r="V37" s="108">
        <f t="shared" si="14"/>
        <v>18</v>
      </c>
      <c r="W37" s="114">
        <f t="shared" si="14"/>
        <v>4</v>
      </c>
      <c r="X37" s="117">
        <f>SUM(X15:X36)</f>
        <v>481</v>
      </c>
      <c r="Y37" s="109">
        <f>SUM(Y15:Y36)</f>
        <v>703</v>
      </c>
      <c r="Z37" s="70">
        <f>SUM(Z15:Z36)</f>
        <v>12</v>
      </c>
      <c r="AA37" s="69">
        <f>SUM(AA15:AA36)</f>
        <v>18.05</v>
      </c>
      <c r="AB37" s="57"/>
    </row>
    <row r="38" spans="1:29" s="49" customFormat="1" ht="15.75">
      <c r="A38" s="99" t="s">
        <v>33</v>
      </c>
      <c r="B38" s="128"/>
      <c r="C38" s="48"/>
      <c r="D38" s="101">
        <f>D37/$E11</f>
        <v>400.8849557522124</v>
      </c>
      <c r="E38" s="101">
        <f>E37/$E11</f>
        <v>613.7168141592921</v>
      </c>
      <c r="F38" s="101">
        <f>F37/$E11</f>
        <v>8.849557522123895</v>
      </c>
      <c r="G38" s="101">
        <f>G37/$E11</f>
        <v>4.867256637168142</v>
      </c>
      <c r="H38" s="101">
        <f>H37/$E11</f>
        <v>0</v>
      </c>
      <c r="I38" s="101">
        <f aca="true" t="shared" si="15" ref="I38:AA38">I37/$E11</f>
        <v>0</v>
      </c>
      <c r="J38" s="106">
        <f t="shared" si="15"/>
        <v>409.73451327433634</v>
      </c>
      <c r="K38" s="100">
        <f t="shared" si="15"/>
        <v>618.5840707964602</v>
      </c>
      <c r="L38" s="101">
        <f t="shared" si="15"/>
        <v>3.5398230088495577</v>
      </c>
      <c r="M38" s="101">
        <f t="shared" si="15"/>
        <v>1.4159292035398232</v>
      </c>
      <c r="N38" s="101">
        <f t="shared" si="15"/>
        <v>10.619469026548673</v>
      </c>
      <c r="O38" s="101">
        <f t="shared" si="15"/>
        <v>1.7699115044247788</v>
      </c>
      <c r="P38" s="101">
        <f t="shared" si="15"/>
        <v>0.8849557522123894</v>
      </c>
      <c r="Q38" s="101">
        <f t="shared" si="15"/>
        <v>0.1769911504424779</v>
      </c>
      <c r="R38" s="101">
        <f t="shared" si="15"/>
        <v>0.8849557522123894</v>
      </c>
      <c r="S38" s="101">
        <f t="shared" si="15"/>
        <v>0.1769911504424779</v>
      </c>
      <c r="T38" s="101">
        <f t="shared" si="15"/>
        <v>0</v>
      </c>
      <c r="U38" s="101">
        <f t="shared" si="15"/>
        <v>0</v>
      </c>
      <c r="V38" s="110">
        <f t="shared" si="15"/>
        <v>15.92920353982301</v>
      </c>
      <c r="W38" s="115">
        <f t="shared" si="15"/>
        <v>3.5398230088495577</v>
      </c>
      <c r="X38" s="118">
        <f t="shared" si="15"/>
        <v>425.66371681415933</v>
      </c>
      <c r="Y38" s="111">
        <f t="shared" si="15"/>
        <v>622.1238938053098</v>
      </c>
      <c r="Z38" s="101">
        <f t="shared" si="15"/>
        <v>10.619469026548673</v>
      </c>
      <c r="AA38" s="100">
        <f t="shared" si="15"/>
        <v>15.973451327433631</v>
      </c>
      <c r="AB38" s="57"/>
      <c r="AC38" s="120"/>
    </row>
    <row r="39" spans="1:28" s="49" customFormat="1" ht="16.5" thickBot="1">
      <c r="A39" s="64" t="s">
        <v>31</v>
      </c>
      <c r="B39" s="129"/>
      <c r="C39" s="73"/>
      <c r="D39" s="71">
        <f>(D37/$X37)*100</f>
        <v>94.17879417879418</v>
      </c>
      <c r="E39" s="65">
        <f>(E37/$Y37)*100</f>
        <v>98.64864864864865</v>
      </c>
      <c r="F39" s="65">
        <f>(F37/$X37)*100</f>
        <v>2.079002079002079</v>
      </c>
      <c r="G39" s="65">
        <f>(G37/$Y37)*100</f>
        <v>0.7823613086770981</v>
      </c>
      <c r="H39" s="65">
        <f>(H37/$X37)*100</f>
        <v>0</v>
      </c>
      <c r="I39" s="103">
        <f>(I37/$Y37)*100</f>
        <v>0</v>
      </c>
      <c r="J39" s="107">
        <f>(J37/$X37)*100</f>
        <v>96.25779625779626</v>
      </c>
      <c r="K39" s="66">
        <f>(K37/$Y37)*100</f>
        <v>99.43100995732574</v>
      </c>
      <c r="L39" s="71">
        <f>(L37/$X37)*100</f>
        <v>0.8316008316008316</v>
      </c>
      <c r="M39" s="65">
        <f>(M37/$Y37)*100</f>
        <v>0.2275960170697013</v>
      </c>
      <c r="N39" s="65">
        <f>(N37/$X37)*100</f>
        <v>2.494802494802495</v>
      </c>
      <c r="O39" s="65">
        <f>(O37/$Y37)*100</f>
        <v>0.2844950213371266</v>
      </c>
      <c r="P39" s="65">
        <f>(P37/$X37)*100</f>
        <v>0.2079002079002079</v>
      </c>
      <c r="Q39" s="65">
        <f>(Q37/$Y37)*100</f>
        <v>0.028449502133712664</v>
      </c>
      <c r="R39" s="65">
        <f>(R37/$X37)*100</f>
        <v>0.2079002079002079</v>
      </c>
      <c r="S39" s="65">
        <f>(S37/$Y37)*100</f>
        <v>0.028449502133712664</v>
      </c>
      <c r="T39" s="65">
        <f>(T37/$X37)*100</f>
        <v>0</v>
      </c>
      <c r="U39" s="103">
        <f>(U37/$Y37)*100</f>
        <v>0</v>
      </c>
      <c r="V39" s="112">
        <f>(V37/$X37)*100</f>
        <v>3.7422037422037424</v>
      </c>
      <c r="W39" s="116">
        <f>(W37/$Y37)*100</f>
        <v>0.5689900426742532</v>
      </c>
      <c r="X39" s="119">
        <f>(X37/$X37)*100</f>
        <v>100</v>
      </c>
      <c r="Y39" s="113">
        <f>(Y37/$Y37)*100</f>
        <v>100</v>
      </c>
      <c r="Z39" s="71">
        <f>(Z37/$X37)*100</f>
        <v>2.494802494802495</v>
      </c>
      <c r="AA39" s="66">
        <f>(AA37/$Y37)*100</f>
        <v>2.5675675675675675</v>
      </c>
      <c r="AB39" s="57"/>
    </row>
    <row r="40" spans="3:39" ht="15">
      <c r="C40" s="4"/>
      <c r="D40" s="5"/>
      <c r="E40" s="4"/>
      <c r="F40" s="5"/>
      <c r="G40" s="4"/>
      <c r="H40" s="5"/>
      <c r="I40" s="4"/>
      <c r="J40" s="132"/>
      <c r="K40" s="132"/>
      <c r="L40" s="5"/>
      <c r="M40" s="4"/>
      <c r="N40" s="5"/>
      <c r="O40" s="4"/>
      <c r="P40" s="5"/>
      <c r="Q40" s="4"/>
      <c r="R40" s="5"/>
      <c r="S40" s="4"/>
      <c r="T40" s="5"/>
      <c r="U40" s="4"/>
      <c r="V40" s="5"/>
      <c r="W40" s="4"/>
      <c r="X40" s="5"/>
      <c r="Y40" s="4"/>
      <c r="Z40" s="5"/>
      <c r="AA40" s="4"/>
      <c r="AB40" s="3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15">
      <c r="A41" s="3"/>
      <c r="B41" s="3"/>
      <c r="C41" s="4"/>
      <c r="D41" s="5"/>
      <c r="E41" s="4"/>
      <c r="F41" s="5"/>
      <c r="G41" s="4"/>
      <c r="H41" s="5"/>
      <c r="I41" s="4"/>
      <c r="J41" s="5"/>
      <c r="K41" s="4"/>
      <c r="L41" s="5"/>
      <c r="M41" s="4"/>
      <c r="N41" s="5"/>
      <c r="O41" s="4"/>
      <c r="P41" s="5"/>
      <c r="Q41" s="4"/>
      <c r="R41" s="5"/>
      <c r="S41" s="4"/>
      <c r="T41" s="5"/>
      <c r="U41" s="4"/>
      <c r="V41" s="5"/>
      <c r="W41" s="4"/>
      <c r="X41" s="5"/>
      <c r="Y41" s="4"/>
      <c r="Z41" s="5"/>
      <c r="AA41" s="4"/>
      <c r="AB41" s="3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5">
      <c r="A42" s="3"/>
      <c r="B42" s="3"/>
      <c r="C42" s="4"/>
      <c r="D42" s="5"/>
      <c r="E42" s="4"/>
      <c r="F42" s="5"/>
      <c r="G42" s="4"/>
      <c r="H42" s="5"/>
      <c r="I42" s="4"/>
      <c r="J42" s="5"/>
      <c r="K42" s="4"/>
      <c r="L42" s="5"/>
      <c r="M42" s="4"/>
      <c r="N42" s="5"/>
      <c r="O42" s="4"/>
      <c r="P42" s="5"/>
      <c r="Q42" s="4"/>
      <c r="R42" s="5"/>
      <c r="S42" s="4"/>
      <c r="T42" s="5"/>
      <c r="U42" s="4"/>
      <c r="V42" s="5"/>
      <c r="W42" s="4"/>
      <c r="X42" s="5"/>
      <c r="Y42" s="4"/>
      <c r="Z42" s="5"/>
      <c r="AA42" s="4"/>
      <c r="AB42" s="3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15">
      <c r="A43" s="88" t="s">
        <v>42</v>
      </c>
      <c r="B43" s="88"/>
      <c r="C43" s="4"/>
      <c r="D43" s="5"/>
      <c r="E43" s="4"/>
      <c r="F43" s="5"/>
      <c r="G43" s="4"/>
      <c r="H43" s="5"/>
      <c r="I43" s="4"/>
      <c r="J43" s="5"/>
      <c r="K43" s="4"/>
      <c r="L43" s="5"/>
      <c r="M43" s="4"/>
      <c r="N43" s="5"/>
      <c r="O43" s="4"/>
      <c r="P43" s="5"/>
      <c r="Q43" s="4"/>
      <c r="R43" s="5"/>
      <c r="S43" s="4"/>
      <c r="T43" s="5"/>
      <c r="U43" s="4"/>
      <c r="V43" s="5"/>
      <c r="W43" s="4"/>
      <c r="X43" s="5"/>
      <c r="Y43" s="4"/>
      <c r="Z43" s="5"/>
      <c r="AA43" s="4"/>
      <c r="AB43" s="3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15.75">
      <c r="A44" s="31" t="s">
        <v>27</v>
      </c>
      <c r="B44" s="31"/>
      <c r="E44" s="74">
        <v>1.13</v>
      </c>
      <c r="F44" s="35" t="s">
        <v>28</v>
      </c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28:39" ht="15.75" thickBot="1"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19.5" customHeight="1">
      <c r="A46" s="130" t="s">
        <v>0</v>
      </c>
      <c r="B46" s="131"/>
      <c r="C46" s="12" t="s">
        <v>21</v>
      </c>
      <c r="D46" s="26" t="s">
        <v>2</v>
      </c>
      <c r="E46" s="14"/>
      <c r="F46" s="24" t="s">
        <v>3</v>
      </c>
      <c r="G46" s="30"/>
      <c r="H46" s="24" t="s">
        <v>5</v>
      </c>
      <c r="I46" s="24"/>
      <c r="J46" s="93" t="s">
        <v>11</v>
      </c>
      <c r="K46" s="94"/>
      <c r="L46" s="24" t="s">
        <v>6</v>
      </c>
      <c r="M46" s="30"/>
      <c r="N46" s="24" t="s">
        <v>7</v>
      </c>
      <c r="O46" s="30"/>
      <c r="P46" s="24" t="s">
        <v>8</v>
      </c>
      <c r="Q46" s="30"/>
      <c r="R46" s="24" t="s">
        <v>23</v>
      </c>
      <c r="S46" s="30"/>
      <c r="T46" s="24" t="s">
        <v>9</v>
      </c>
      <c r="U46" s="24"/>
      <c r="V46" s="92" t="s">
        <v>10</v>
      </c>
      <c r="W46" s="25"/>
      <c r="X46" s="90" t="s">
        <v>12</v>
      </c>
      <c r="Y46" s="91"/>
      <c r="Z46" s="24" t="s">
        <v>15</v>
      </c>
      <c r="AA46" s="36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19.5" customHeight="1" thickBot="1">
      <c r="A47" s="32" t="s">
        <v>65</v>
      </c>
      <c r="B47" s="121" t="s">
        <v>66</v>
      </c>
      <c r="C47" s="15">
        <v>2</v>
      </c>
      <c r="D47" s="27" t="s">
        <v>4</v>
      </c>
      <c r="E47" s="6" t="s">
        <v>13</v>
      </c>
      <c r="F47" s="6" t="s">
        <v>4</v>
      </c>
      <c r="G47" s="6" t="s">
        <v>13</v>
      </c>
      <c r="H47" s="6" t="s">
        <v>4</v>
      </c>
      <c r="I47" s="6" t="s">
        <v>13</v>
      </c>
      <c r="J47" s="8" t="s">
        <v>4</v>
      </c>
      <c r="K47" s="95" t="s">
        <v>13</v>
      </c>
      <c r="L47" s="89" t="s">
        <v>4</v>
      </c>
      <c r="M47" s="6" t="s">
        <v>13</v>
      </c>
      <c r="N47" s="6" t="s">
        <v>4</v>
      </c>
      <c r="O47" s="6" t="s">
        <v>13</v>
      </c>
      <c r="P47" s="6" t="s">
        <v>4</v>
      </c>
      <c r="Q47" s="6" t="s">
        <v>13</v>
      </c>
      <c r="R47" s="6" t="s">
        <v>4</v>
      </c>
      <c r="S47" s="6" t="s">
        <v>13</v>
      </c>
      <c r="T47" s="6" t="s">
        <v>4</v>
      </c>
      <c r="U47" s="6" t="s">
        <v>13</v>
      </c>
      <c r="V47" s="9" t="s">
        <v>4</v>
      </c>
      <c r="W47" s="10" t="s">
        <v>13</v>
      </c>
      <c r="X47" s="28" t="s">
        <v>4</v>
      </c>
      <c r="Y47" s="29" t="s">
        <v>13</v>
      </c>
      <c r="Z47" s="6" t="s">
        <v>4</v>
      </c>
      <c r="AA47" s="37" t="s">
        <v>13</v>
      </c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27" s="49" customFormat="1" ht="15">
      <c r="A48" s="79">
        <v>0</v>
      </c>
      <c r="B48" s="122" t="s">
        <v>43</v>
      </c>
      <c r="C48" s="39">
        <f>VLOOKUP(A48,Tarife!$A$2:$F$23,$C$14+1,FALSE)</f>
        <v>0.1</v>
      </c>
      <c r="D48" s="80"/>
      <c r="E48" s="81">
        <f>$C48*D48</f>
        <v>0</v>
      </c>
      <c r="F48" s="82"/>
      <c r="G48" s="81">
        <f>$C48*F48</f>
        <v>0</v>
      </c>
      <c r="H48" s="82"/>
      <c r="I48" s="81">
        <f aca="true" t="shared" si="16" ref="I48:I69">$C48*H48</f>
        <v>0</v>
      </c>
      <c r="J48" s="42">
        <f>SUM(D48,F48,H48)</f>
        <v>0</v>
      </c>
      <c r="K48" s="43">
        <f>SUM(E48+G48+I48)</f>
        <v>0</v>
      </c>
      <c r="L48" s="82"/>
      <c r="M48" s="81">
        <f>$C48*L48</f>
        <v>0</v>
      </c>
      <c r="N48" s="82"/>
      <c r="O48" s="81">
        <f>$C48*N48</f>
        <v>0</v>
      </c>
      <c r="P48" s="82"/>
      <c r="Q48" s="81">
        <f>$C48*P48</f>
        <v>0</v>
      </c>
      <c r="R48" s="82"/>
      <c r="S48" s="81">
        <f>$C48*R48</f>
        <v>0</v>
      </c>
      <c r="T48" s="82"/>
      <c r="U48" s="81">
        <f>$C48*T48</f>
        <v>0</v>
      </c>
      <c r="V48" s="44">
        <f>SUM(L48+N48+P48+R48+T48)</f>
        <v>0</v>
      </c>
      <c r="W48" s="45">
        <f>SUM(M48,O48,Q48,S48,U48)</f>
        <v>0</v>
      </c>
      <c r="X48" s="83">
        <f>SUM(J48,V48)</f>
        <v>0</v>
      </c>
      <c r="Y48" s="84">
        <f aca="true" t="shared" si="17" ref="Y48:Y69">C48*X48</f>
        <v>0</v>
      </c>
      <c r="Z48" s="82"/>
      <c r="AA48" s="85">
        <f>$C48*Z48</f>
        <v>0</v>
      </c>
    </row>
    <row r="49" spans="1:27" s="49" customFormat="1" ht="15">
      <c r="A49" s="86">
        <v>1</v>
      </c>
      <c r="B49" s="123" t="s">
        <v>44</v>
      </c>
      <c r="C49" s="51">
        <f>VLOOKUP(A49,Tarife!$A$2:$F$23,$C$14+1,FALSE)</f>
        <v>0.2</v>
      </c>
      <c r="D49" s="50"/>
      <c r="E49" s="40">
        <f aca="true" t="shared" si="18" ref="E49:E69">$C49*D49</f>
        <v>0</v>
      </c>
      <c r="F49" s="52"/>
      <c r="G49" s="40">
        <f aca="true" t="shared" si="19" ref="G49:G69">$C49*F49</f>
        <v>0</v>
      </c>
      <c r="H49" s="52"/>
      <c r="I49" s="40">
        <f t="shared" si="16"/>
        <v>0</v>
      </c>
      <c r="J49" s="42">
        <f aca="true" t="shared" si="20" ref="J49:J69">SUM(D49,F49,H49)</f>
        <v>0</v>
      </c>
      <c r="K49" s="43">
        <f aca="true" t="shared" si="21" ref="K49:K69">SUM(E49+G49+I49)</f>
        <v>0</v>
      </c>
      <c r="L49" s="52"/>
      <c r="M49" s="40">
        <f aca="true" t="shared" si="22" ref="M49:M66">$C49*L49</f>
        <v>0</v>
      </c>
      <c r="N49" s="52"/>
      <c r="O49" s="40">
        <f aca="true" t="shared" si="23" ref="O49:O69">$C49*N49</f>
        <v>0</v>
      </c>
      <c r="P49" s="52"/>
      <c r="Q49" s="40">
        <f aca="true" t="shared" si="24" ref="Q49:S64">$C49*P49</f>
        <v>0</v>
      </c>
      <c r="R49" s="52"/>
      <c r="S49" s="40">
        <f t="shared" si="24"/>
        <v>0</v>
      </c>
      <c r="T49" s="52"/>
      <c r="U49" s="40">
        <f aca="true" t="shared" si="25" ref="U49:U69">$C49*T49</f>
        <v>0</v>
      </c>
      <c r="V49" s="44">
        <f aca="true" t="shared" si="26" ref="V49:V69">SUM(L49+N49+P49+R49+T49)</f>
        <v>0</v>
      </c>
      <c r="W49" s="45">
        <f aca="true" t="shared" si="27" ref="W49:W69">SUM(M49,O49,Q49,S49,U49)</f>
        <v>0</v>
      </c>
      <c r="X49" s="46">
        <f>SUM(J49,V49)</f>
        <v>0</v>
      </c>
      <c r="Y49" s="84">
        <f t="shared" si="17"/>
        <v>0</v>
      </c>
      <c r="Z49" s="52"/>
      <c r="AA49" s="48">
        <f aca="true" t="shared" si="28" ref="AA49:AA69">$C49*Z49</f>
        <v>0</v>
      </c>
    </row>
    <row r="50" spans="1:27" s="49" customFormat="1" ht="15">
      <c r="A50" s="38">
        <v>2</v>
      </c>
      <c r="B50" s="124" t="s">
        <v>45</v>
      </c>
      <c r="C50" s="39">
        <f>VLOOKUP(A50,Tarife!$A$2:$F$23,$C$14+1,FALSE)</f>
        <v>0.3</v>
      </c>
      <c r="D50" s="38"/>
      <c r="E50" s="40">
        <f t="shared" si="18"/>
        <v>0</v>
      </c>
      <c r="F50" s="41"/>
      <c r="G50" s="40">
        <f t="shared" si="19"/>
        <v>0</v>
      </c>
      <c r="H50" s="41"/>
      <c r="I50" s="40">
        <f t="shared" si="16"/>
        <v>0</v>
      </c>
      <c r="J50" s="42">
        <f t="shared" si="20"/>
        <v>0</v>
      </c>
      <c r="K50" s="43">
        <f t="shared" si="21"/>
        <v>0</v>
      </c>
      <c r="L50" s="41"/>
      <c r="M50" s="40">
        <f t="shared" si="22"/>
        <v>0</v>
      </c>
      <c r="N50" s="41"/>
      <c r="O50" s="40">
        <f t="shared" si="23"/>
        <v>0</v>
      </c>
      <c r="P50" s="41"/>
      <c r="Q50" s="40">
        <f t="shared" si="24"/>
        <v>0</v>
      </c>
      <c r="R50" s="41"/>
      <c r="S50" s="40">
        <f t="shared" si="24"/>
        <v>0</v>
      </c>
      <c r="T50" s="41"/>
      <c r="U50" s="40">
        <f t="shared" si="25"/>
        <v>0</v>
      </c>
      <c r="V50" s="44">
        <f t="shared" si="26"/>
        <v>0</v>
      </c>
      <c r="W50" s="45">
        <f t="shared" si="27"/>
        <v>0</v>
      </c>
      <c r="X50" s="46">
        <v>1</v>
      </c>
      <c r="Y50" s="84">
        <f t="shared" si="17"/>
        <v>0.3</v>
      </c>
      <c r="Z50" s="41"/>
      <c r="AA50" s="48">
        <f t="shared" si="28"/>
        <v>0</v>
      </c>
    </row>
    <row r="51" spans="1:27" s="49" customFormat="1" ht="15">
      <c r="A51" s="50">
        <v>3</v>
      </c>
      <c r="B51" s="125" t="s">
        <v>46</v>
      </c>
      <c r="C51" s="51">
        <f>VLOOKUP(A51,Tarife!$A$2:$F$23,$C$14+1,FALSE)</f>
        <v>0.5</v>
      </c>
      <c r="D51" s="50"/>
      <c r="E51" s="40">
        <f t="shared" si="18"/>
        <v>0</v>
      </c>
      <c r="F51" s="52"/>
      <c r="G51" s="40">
        <f t="shared" si="19"/>
        <v>0</v>
      </c>
      <c r="H51" s="52"/>
      <c r="I51" s="40">
        <f t="shared" si="16"/>
        <v>0</v>
      </c>
      <c r="J51" s="42">
        <f t="shared" si="20"/>
        <v>0</v>
      </c>
      <c r="K51" s="43">
        <f t="shared" si="21"/>
        <v>0</v>
      </c>
      <c r="L51" s="52"/>
      <c r="M51" s="40">
        <f t="shared" si="22"/>
        <v>0</v>
      </c>
      <c r="N51" s="52"/>
      <c r="O51" s="40">
        <f t="shared" si="23"/>
        <v>0</v>
      </c>
      <c r="P51" s="52"/>
      <c r="Q51" s="40">
        <f t="shared" si="24"/>
        <v>0</v>
      </c>
      <c r="R51" s="52"/>
      <c r="S51" s="40">
        <f t="shared" si="24"/>
        <v>0</v>
      </c>
      <c r="T51" s="52"/>
      <c r="U51" s="40">
        <f t="shared" si="25"/>
        <v>0</v>
      </c>
      <c r="V51" s="44">
        <f t="shared" si="26"/>
        <v>0</v>
      </c>
      <c r="W51" s="45">
        <f t="shared" si="27"/>
        <v>0</v>
      </c>
      <c r="X51" s="46">
        <v>4</v>
      </c>
      <c r="Y51" s="84">
        <f t="shared" si="17"/>
        <v>2</v>
      </c>
      <c r="Z51" s="52"/>
      <c r="AA51" s="48">
        <f t="shared" si="28"/>
        <v>0</v>
      </c>
    </row>
    <row r="52" spans="1:27" s="49" customFormat="1" ht="15">
      <c r="A52" s="38">
        <v>4</v>
      </c>
      <c r="B52" s="124" t="s">
        <v>47</v>
      </c>
      <c r="C52" s="39">
        <f>VLOOKUP(A52,Tarife!$A$2:$F$23,$C$14+1,FALSE)</f>
        <v>0.7</v>
      </c>
      <c r="D52" s="38"/>
      <c r="E52" s="40">
        <f t="shared" si="18"/>
        <v>0</v>
      </c>
      <c r="F52" s="41"/>
      <c r="G52" s="40">
        <f t="shared" si="19"/>
        <v>0</v>
      </c>
      <c r="H52" s="41"/>
      <c r="I52" s="40">
        <f t="shared" si="16"/>
        <v>0</v>
      </c>
      <c r="J52" s="42">
        <f t="shared" si="20"/>
        <v>0</v>
      </c>
      <c r="K52" s="43">
        <f t="shared" si="21"/>
        <v>0</v>
      </c>
      <c r="L52" s="41"/>
      <c r="M52" s="40">
        <f t="shared" si="22"/>
        <v>0</v>
      </c>
      <c r="N52" s="41"/>
      <c r="O52" s="40">
        <f t="shared" si="23"/>
        <v>0</v>
      </c>
      <c r="P52" s="41"/>
      <c r="Q52" s="40">
        <f t="shared" si="24"/>
        <v>0</v>
      </c>
      <c r="R52" s="41"/>
      <c r="S52" s="40">
        <f t="shared" si="24"/>
        <v>0</v>
      </c>
      <c r="T52" s="41"/>
      <c r="U52" s="40">
        <f t="shared" si="25"/>
        <v>0</v>
      </c>
      <c r="V52" s="44">
        <f t="shared" si="26"/>
        <v>0</v>
      </c>
      <c r="W52" s="45">
        <f t="shared" si="27"/>
        <v>0</v>
      </c>
      <c r="X52" s="46">
        <v>1</v>
      </c>
      <c r="Y52" s="84">
        <f t="shared" si="17"/>
        <v>0.7</v>
      </c>
      <c r="Z52" s="41"/>
      <c r="AA52" s="48">
        <f t="shared" si="28"/>
        <v>0</v>
      </c>
    </row>
    <row r="53" spans="1:27" s="49" customFormat="1" ht="15">
      <c r="A53" s="50">
        <v>5</v>
      </c>
      <c r="B53" s="125" t="s">
        <v>48</v>
      </c>
      <c r="C53" s="51">
        <f>VLOOKUP(A53,Tarife!$A$2:$F$23,$C$14+1,FALSE)</f>
        <v>0.9</v>
      </c>
      <c r="D53" s="50"/>
      <c r="E53" s="40">
        <f t="shared" si="18"/>
        <v>0</v>
      </c>
      <c r="F53" s="52"/>
      <c r="G53" s="40">
        <f t="shared" si="19"/>
        <v>0</v>
      </c>
      <c r="H53" s="52"/>
      <c r="I53" s="40">
        <f t="shared" si="16"/>
        <v>0</v>
      </c>
      <c r="J53" s="42">
        <f t="shared" si="20"/>
        <v>0</v>
      </c>
      <c r="K53" s="43">
        <f t="shared" si="21"/>
        <v>0</v>
      </c>
      <c r="L53" s="52"/>
      <c r="M53" s="40">
        <f t="shared" si="22"/>
        <v>0</v>
      </c>
      <c r="N53" s="52"/>
      <c r="O53" s="40">
        <f t="shared" si="23"/>
        <v>0</v>
      </c>
      <c r="P53" s="52"/>
      <c r="Q53" s="40">
        <f t="shared" si="24"/>
        <v>0</v>
      </c>
      <c r="R53" s="52"/>
      <c r="S53" s="40">
        <f t="shared" si="24"/>
        <v>0</v>
      </c>
      <c r="T53" s="52"/>
      <c r="U53" s="40">
        <f t="shared" si="25"/>
        <v>0</v>
      </c>
      <c r="V53" s="44">
        <f t="shared" si="26"/>
        <v>0</v>
      </c>
      <c r="W53" s="45">
        <f t="shared" si="27"/>
        <v>0</v>
      </c>
      <c r="X53" s="46">
        <v>0</v>
      </c>
      <c r="Y53" s="84">
        <f t="shared" si="17"/>
        <v>0</v>
      </c>
      <c r="Z53" s="52"/>
      <c r="AA53" s="48">
        <f t="shared" si="28"/>
        <v>0</v>
      </c>
    </row>
    <row r="54" spans="1:27" s="49" customFormat="1" ht="15">
      <c r="A54" s="38">
        <v>6</v>
      </c>
      <c r="B54" s="124" t="s">
        <v>49</v>
      </c>
      <c r="C54" s="39">
        <f>VLOOKUP(A54,Tarife!$A$2:$F$23,$C$14+1,FALSE)</f>
        <v>1.2</v>
      </c>
      <c r="D54" s="38"/>
      <c r="E54" s="40">
        <f t="shared" si="18"/>
        <v>0</v>
      </c>
      <c r="F54" s="41"/>
      <c r="G54" s="40">
        <f t="shared" si="19"/>
        <v>0</v>
      </c>
      <c r="H54" s="41"/>
      <c r="I54" s="40">
        <f t="shared" si="16"/>
        <v>0</v>
      </c>
      <c r="J54" s="42">
        <f t="shared" si="20"/>
        <v>0</v>
      </c>
      <c r="K54" s="43">
        <f t="shared" si="21"/>
        <v>0</v>
      </c>
      <c r="L54" s="41"/>
      <c r="M54" s="40">
        <f t="shared" si="22"/>
        <v>0</v>
      </c>
      <c r="N54" s="41"/>
      <c r="O54" s="40">
        <f t="shared" si="23"/>
        <v>0</v>
      </c>
      <c r="P54" s="41"/>
      <c r="Q54" s="40">
        <f t="shared" si="24"/>
        <v>0</v>
      </c>
      <c r="R54" s="41"/>
      <c r="S54" s="40">
        <f t="shared" si="24"/>
        <v>0</v>
      </c>
      <c r="T54" s="41"/>
      <c r="U54" s="40">
        <f t="shared" si="25"/>
        <v>0</v>
      </c>
      <c r="V54" s="44">
        <f t="shared" si="26"/>
        <v>0</v>
      </c>
      <c r="W54" s="45">
        <f t="shared" si="27"/>
        <v>0</v>
      </c>
      <c r="X54" s="46">
        <v>3</v>
      </c>
      <c r="Y54" s="84">
        <f t="shared" si="17"/>
        <v>3.5999999999999996</v>
      </c>
      <c r="Z54" s="41"/>
      <c r="AA54" s="48">
        <f t="shared" si="28"/>
        <v>0</v>
      </c>
    </row>
    <row r="55" spans="1:27" s="49" customFormat="1" ht="15">
      <c r="A55" s="50">
        <v>7</v>
      </c>
      <c r="B55" s="125" t="s">
        <v>50</v>
      </c>
      <c r="C55" s="51">
        <f>VLOOKUP(A55,Tarife!$A$2:$F$23,$C$14+1,FALSE)</f>
        <v>1.5</v>
      </c>
      <c r="D55" s="50"/>
      <c r="E55" s="40">
        <f t="shared" si="18"/>
        <v>0</v>
      </c>
      <c r="F55" s="52"/>
      <c r="G55" s="40">
        <f t="shared" si="19"/>
        <v>0</v>
      </c>
      <c r="H55" s="52"/>
      <c r="I55" s="40">
        <f t="shared" si="16"/>
        <v>0</v>
      </c>
      <c r="J55" s="42">
        <f t="shared" si="20"/>
        <v>0</v>
      </c>
      <c r="K55" s="43">
        <f t="shared" si="21"/>
        <v>0</v>
      </c>
      <c r="L55" s="52"/>
      <c r="M55" s="40">
        <f t="shared" si="22"/>
        <v>0</v>
      </c>
      <c r="N55" s="52"/>
      <c r="O55" s="40">
        <f t="shared" si="23"/>
        <v>0</v>
      </c>
      <c r="P55" s="52"/>
      <c r="Q55" s="40">
        <f t="shared" si="24"/>
        <v>0</v>
      </c>
      <c r="R55" s="52"/>
      <c r="S55" s="40">
        <f t="shared" si="24"/>
        <v>0</v>
      </c>
      <c r="T55" s="52"/>
      <c r="U55" s="40">
        <f t="shared" si="25"/>
        <v>0</v>
      </c>
      <c r="V55" s="44">
        <f t="shared" si="26"/>
        <v>0</v>
      </c>
      <c r="W55" s="45">
        <f t="shared" si="27"/>
        <v>0</v>
      </c>
      <c r="X55" s="46">
        <v>2</v>
      </c>
      <c r="Y55" s="84">
        <f t="shared" si="17"/>
        <v>3</v>
      </c>
      <c r="Z55" s="52"/>
      <c r="AA55" s="48">
        <f t="shared" si="28"/>
        <v>0</v>
      </c>
    </row>
    <row r="56" spans="1:27" s="49" customFormat="1" ht="15">
      <c r="A56" s="38">
        <v>8</v>
      </c>
      <c r="B56" s="124" t="s">
        <v>51</v>
      </c>
      <c r="C56" s="39">
        <f>VLOOKUP(A56,Tarife!$A$2:$F$23,$C$14+1,FALSE)</f>
        <v>1.9</v>
      </c>
      <c r="D56" s="38"/>
      <c r="E56" s="40">
        <f t="shared" si="18"/>
        <v>0</v>
      </c>
      <c r="F56" s="41"/>
      <c r="G56" s="40">
        <f t="shared" si="19"/>
        <v>0</v>
      </c>
      <c r="H56" s="41"/>
      <c r="I56" s="40">
        <f t="shared" si="16"/>
        <v>0</v>
      </c>
      <c r="J56" s="42">
        <f t="shared" si="20"/>
        <v>0</v>
      </c>
      <c r="K56" s="43">
        <f t="shared" si="21"/>
        <v>0</v>
      </c>
      <c r="L56" s="41"/>
      <c r="M56" s="40">
        <f t="shared" si="22"/>
        <v>0</v>
      </c>
      <c r="N56" s="41"/>
      <c r="O56" s="40">
        <f t="shared" si="23"/>
        <v>0</v>
      </c>
      <c r="P56" s="41"/>
      <c r="Q56" s="40">
        <f t="shared" si="24"/>
        <v>0</v>
      </c>
      <c r="R56" s="41"/>
      <c r="S56" s="40">
        <f t="shared" si="24"/>
        <v>0</v>
      </c>
      <c r="T56" s="41"/>
      <c r="U56" s="40">
        <f t="shared" si="25"/>
        <v>0</v>
      </c>
      <c r="V56" s="44">
        <f t="shared" si="26"/>
        <v>0</v>
      </c>
      <c r="W56" s="45">
        <f t="shared" si="27"/>
        <v>0</v>
      </c>
      <c r="X56" s="46">
        <v>2</v>
      </c>
      <c r="Y56" s="84">
        <f t="shared" si="17"/>
        <v>3.8</v>
      </c>
      <c r="Z56" s="41"/>
      <c r="AA56" s="48">
        <f t="shared" si="28"/>
        <v>0</v>
      </c>
    </row>
    <row r="57" spans="1:27" s="49" customFormat="1" ht="15">
      <c r="A57" s="50">
        <v>9</v>
      </c>
      <c r="B57" s="125" t="s">
        <v>52</v>
      </c>
      <c r="C57" s="51">
        <f>VLOOKUP(A57,Tarife!$A$2:$F$23,$C$14+1,FALSE)</f>
        <v>2.3</v>
      </c>
      <c r="D57" s="50"/>
      <c r="E57" s="40">
        <f t="shared" si="18"/>
        <v>0</v>
      </c>
      <c r="F57" s="52"/>
      <c r="G57" s="40">
        <f t="shared" si="19"/>
        <v>0</v>
      </c>
      <c r="H57" s="52"/>
      <c r="I57" s="40">
        <f t="shared" si="16"/>
        <v>0</v>
      </c>
      <c r="J57" s="42">
        <f t="shared" si="20"/>
        <v>0</v>
      </c>
      <c r="K57" s="43">
        <f t="shared" si="21"/>
        <v>0</v>
      </c>
      <c r="L57" s="52"/>
      <c r="M57" s="40">
        <f t="shared" si="22"/>
        <v>0</v>
      </c>
      <c r="N57" s="52"/>
      <c r="O57" s="40">
        <f t="shared" si="23"/>
        <v>0</v>
      </c>
      <c r="P57" s="52"/>
      <c r="Q57" s="40">
        <f t="shared" si="24"/>
        <v>0</v>
      </c>
      <c r="R57" s="52"/>
      <c r="S57" s="40">
        <f t="shared" si="24"/>
        <v>0</v>
      </c>
      <c r="T57" s="52"/>
      <c r="U57" s="40">
        <f t="shared" si="25"/>
        <v>0</v>
      </c>
      <c r="V57" s="44">
        <f t="shared" si="26"/>
        <v>0</v>
      </c>
      <c r="W57" s="45">
        <f t="shared" si="27"/>
        <v>0</v>
      </c>
      <c r="X57" s="46">
        <v>6</v>
      </c>
      <c r="Y57" s="84">
        <f t="shared" si="17"/>
        <v>13.799999999999999</v>
      </c>
      <c r="Z57" s="52"/>
      <c r="AA57" s="48">
        <f t="shared" si="28"/>
        <v>0</v>
      </c>
    </row>
    <row r="58" spans="1:27" s="49" customFormat="1" ht="15">
      <c r="A58" s="38">
        <v>10</v>
      </c>
      <c r="B58" s="124" t="s">
        <v>53</v>
      </c>
      <c r="C58" s="39">
        <f>VLOOKUP(A58,Tarife!$A$2:$F$23,$C$14+1,FALSE)</f>
        <v>2.75</v>
      </c>
      <c r="D58" s="38"/>
      <c r="E58" s="40">
        <f t="shared" si="18"/>
        <v>0</v>
      </c>
      <c r="F58" s="41"/>
      <c r="G58" s="40">
        <f t="shared" si="19"/>
        <v>0</v>
      </c>
      <c r="H58" s="41"/>
      <c r="I58" s="40">
        <f t="shared" si="16"/>
        <v>0</v>
      </c>
      <c r="J58" s="42">
        <f t="shared" si="20"/>
        <v>0</v>
      </c>
      <c r="K58" s="43">
        <f t="shared" si="21"/>
        <v>0</v>
      </c>
      <c r="L58" s="41"/>
      <c r="M58" s="40">
        <f t="shared" si="22"/>
        <v>0</v>
      </c>
      <c r="N58" s="41"/>
      <c r="O58" s="40">
        <f t="shared" si="23"/>
        <v>0</v>
      </c>
      <c r="P58" s="41"/>
      <c r="Q58" s="40">
        <f t="shared" si="24"/>
        <v>0</v>
      </c>
      <c r="R58" s="41"/>
      <c r="S58" s="40">
        <f t="shared" si="24"/>
        <v>0</v>
      </c>
      <c r="T58" s="41"/>
      <c r="U58" s="40">
        <f t="shared" si="25"/>
        <v>0</v>
      </c>
      <c r="V58" s="44">
        <f t="shared" si="26"/>
        <v>0</v>
      </c>
      <c r="W58" s="45">
        <f t="shared" si="27"/>
        <v>0</v>
      </c>
      <c r="X58" s="46">
        <f>SUM(J58,V58)</f>
        <v>0</v>
      </c>
      <c r="Y58" s="84">
        <f t="shared" si="17"/>
        <v>0</v>
      </c>
      <c r="Z58" s="41"/>
      <c r="AA58" s="48">
        <f t="shared" si="28"/>
        <v>0</v>
      </c>
    </row>
    <row r="59" spans="1:27" s="49" customFormat="1" ht="15">
      <c r="A59" s="50">
        <v>11</v>
      </c>
      <c r="B59" s="125" t="s">
        <v>54</v>
      </c>
      <c r="C59" s="51">
        <f>VLOOKUP(A59,Tarife!$A$2:$F$23,$C$14+1,FALSE)</f>
        <v>3.25</v>
      </c>
      <c r="D59" s="50"/>
      <c r="E59" s="40">
        <f t="shared" si="18"/>
        <v>0</v>
      </c>
      <c r="F59" s="52"/>
      <c r="G59" s="40">
        <f t="shared" si="19"/>
        <v>0</v>
      </c>
      <c r="H59" s="52"/>
      <c r="I59" s="40">
        <f t="shared" si="16"/>
        <v>0</v>
      </c>
      <c r="J59" s="42">
        <f t="shared" si="20"/>
        <v>0</v>
      </c>
      <c r="K59" s="43">
        <f t="shared" si="21"/>
        <v>0</v>
      </c>
      <c r="L59" s="52"/>
      <c r="M59" s="40">
        <f t="shared" si="22"/>
        <v>0</v>
      </c>
      <c r="N59" s="52"/>
      <c r="O59" s="40">
        <f t="shared" si="23"/>
        <v>0</v>
      </c>
      <c r="P59" s="52"/>
      <c r="Q59" s="40">
        <f t="shared" si="24"/>
        <v>0</v>
      </c>
      <c r="R59" s="52"/>
      <c r="S59" s="40">
        <f t="shared" si="24"/>
        <v>0</v>
      </c>
      <c r="T59" s="52"/>
      <c r="U59" s="40">
        <f t="shared" si="25"/>
        <v>0</v>
      </c>
      <c r="V59" s="44">
        <f t="shared" si="26"/>
        <v>0</v>
      </c>
      <c r="W59" s="45">
        <f t="shared" si="27"/>
        <v>0</v>
      </c>
      <c r="X59" s="46">
        <v>1</v>
      </c>
      <c r="Y59" s="84">
        <f t="shared" si="17"/>
        <v>3.25</v>
      </c>
      <c r="Z59" s="52"/>
      <c r="AA59" s="48">
        <f t="shared" si="28"/>
        <v>0</v>
      </c>
    </row>
    <row r="60" spans="1:27" s="49" customFormat="1" ht="15">
      <c r="A60" s="38">
        <v>12</v>
      </c>
      <c r="B60" s="124" t="s">
        <v>55</v>
      </c>
      <c r="C60" s="39">
        <f>VLOOKUP(A60,Tarife!$A$2:$F$23,$C$14+1,FALSE)</f>
        <v>3.75</v>
      </c>
      <c r="D60" s="38"/>
      <c r="E60" s="40">
        <f t="shared" si="18"/>
        <v>0</v>
      </c>
      <c r="F60" s="41"/>
      <c r="G60" s="40">
        <f t="shared" si="19"/>
        <v>0</v>
      </c>
      <c r="H60" s="41"/>
      <c r="I60" s="40">
        <f t="shared" si="16"/>
        <v>0</v>
      </c>
      <c r="J60" s="42">
        <f t="shared" si="20"/>
        <v>0</v>
      </c>
      <c r="K60" s="43">
        <f t="shared" si="21"/>
        <v>0</v>
      </c>
      <c r="L60" s="41"/>
      <c r="M60" s="40">
        <f t="shared" si="22"/>
        <v>0</v>
      </c>
      <c r="N60" s="41"/>
      <c r="O60" s="40">
        <f t="shared" si="23"/>
        <v>0</v>
      </c>
      <c r="P60" s="41"/>
      <c r="Q60" s="40">
        <f t="shared" si="24"/>
        <v>0</v>
      </c>
      <c r="R60" s="41"/>
      <c r="S60" s="40">
        <f t="shared" si="24"/>
        <v>0</v>
      </c>
      <c r="T60" s="41"/>
      <c r="U60" s="40">
        <f t="shared" si="25"/>
        <v>0</v>
      </c>
      <c r="V60" s="44">
        <f t="shared" si="26"/>
        <v>0</v>
      </c>
      <c r="W60" s="45">
        <f t="shared" si="27"/>
        <v>0</v>
      </c>
      <c r="X60" s="46">
        <v>2</v>
      </c>
      <c r="Y60" s="84">
        <f t="shared" si="17"/>
        <v>7.5</v>
      </c>
      <c r="Z60" s="41"/>
      <c r="AA60" s="48">
        <f t="shared" si="28"/>
        <v>0</v>
      </c>
    </row>
    <row r="61" spans="1:27" s="49" customFormat="1" ht="15">
      <c r="A61" s="50">
        <v>13</v>
      </c>
      <c r="B61" s="125" t="s">
        <v>56</v>
      </c>
      <c r="C61" s="51">
        <f>VLOOKUP(A61,Tarife!$A$2:$F$23,$C$14+1,FALSE)</f>
        <v>4.25</v>
      </c>
      <c r="D61" s="50"/>
      <c r="E61" s="40">
        <f t="shared" si="18"/>
        <v>0</v>
      </c>
      <c r="F61" s="52"/>
      <c r="G61" s="40">
        <f t="shared" si="19"/>
        <v>0</v>
      </c>
      <c r="H61" s="52"/>
      <c r="I61" s="40">
        <f t="shared" si="16"/>
        <v>0</v>
      </c>
      <c r="J61" s="42">
        <f t="shared" si="20"/>
        <v>0</v>
      </c>
      <c r="K61" s="43">
        <f t="shared" si="21"/>
        <v>0</v>
      </c>
      <c r="L61" s="52"/>
      <c r="M61" s="40">
        <f t="shared" si="22"/>
        <v>0</v>
      </c>
      <c r="N61" s="52"/>
      <c r="O61" s="40">
        <f t="shared" si="23"/>
        <v>0</v>
      </c>
      <c r="P61" s="52"/>
      <c r="Q61" s="40">
        <f t="shared" si="24"/>
        <v>0</v>
      </c>
      <c r="R61" s="52"/>
      <c r="S61" s="40">
        <f t="shared" si="24"/>
        <v>0</v>
      </c>
      <c r="T61" s="52"/>
      <c r="U61" s="40">
        <f t="shared" si="25"/>
        <v>0</v>
      </c>
      <c r="V61" s="44">
        <f t="shared" si="26"/>
        <v>0</v>
      </c>
      <c r="W61" s="45">
        <f t="shared" si="27"/>
        <v>0</v>
      </c>
      <c r="X61" s="46">
        <f aca="true" t="shared" si="29" ref="X61:X69">SUM(J61,V61)</f>
        <v>0</v>
      </c>
      <c r="Y61" s="84">
        <f t="shared" si="17"/>
        <v>0</v>
      </c>
      <c r="Z61" s="52"/>
      <c r="AA61" s="48">
        <f t="shared" si="28"/>
        <v>0</v>
      </c>
    </row>
    <row r="62" spans="1:27" s="49" customFormat="1" ht="15">
      <c r="A62" s="38">
        <v>14</v>
      </c>
      <c r="B62" s="124" t="s">
        <v>57</v>
      </c>
      <c r="C62" s="39">
        <f>VLOOKUP(A62,Tarife!$A$2:$F$23,$C$14+1,FALSE)</f>
        <v>4.75</v>
      </c>
      <c r="D62" s="38"/>
      <c r="E62" s="40">
        <f t="shared" si="18"/>
        <v>0</v>
      </c>
      <c r="F62" s="41"/>
      <c r="G62" s="40">
        <f t="shared" si="19"/>
        <v>0</v>
      </c>
      <c r="H62" s="41"/>
      <c r="I62" s="40">
        <f t="shared" si="16"/>
        <v>0</v>
      </c>
      <c r="J62" s="42">
        <f t="shared" si="20"/>
        <v>0</v>
      </c>
      <c r="K62" s="43">
        <f t="shared" si="21"/>
        <v>0</v>
      </c>
      <c r="L62" s="41"/>
      <c r="M62" s="40">
        <f t="shared" si="22"/>
        <v>0</v>
      </c>
      <c r="N62" s="41"/>
      <c r="O62" s="40">
        <f t="shared" si="23"/>
        <v>0</v>
      </c>
      <c r="P62" s="41"/>
      <c r="Q62" s="40">
        <f t="shared" si="24"/>
        <v>0</v>
      </c>
      <c r="R62" s="41"/>
      <c r="S62" s="40">
        <f t="shared" si="24"/>
        <v>0</v>
      </c>
      <c r="T62" s="41"/>
      <c r="U62" s="40">
        <f t="shared" si="25"/>
        <v>0</v>
      </c>
      <c r="V62" s="44">
        <f t="shared" si="26"/>
        <v>0</v>
      </c>
      <c r="W62" s="45">
        <f t="shared" si="27"/>
        <v>0</v>
      </c>
      <c r="X62" s="46">
        <f t="shared" si="29"/>
        <v>0</v>
      </c>
      <c r="Y62" s="84">
        <f t="shared" si="17"/>
        <v>0</v>
      </c>
      <c r="Z62" s="41"/>
      <c r="AA62" s="48">
        <f t="shared" si="28"/>
        <v>0</v>
      </c>
    </row>
    <row r="63" spans="1:27" s="49" customFormat="1" ht="15">
      <c r="A63" s="50">
        <v>15</v>
      </c>
      <c r="B63" s="125" t="s">
        <v>58</v>
      </c>
      <c r="C63" s="51">
        <f>VLOOKUP(A63,Tarife!$A$2:$F$23,$C$14+1,FALSE)</f>
        <v>5.25</v>
      </c>
      <c r="D63" s="50"/>
      <c r="E63" s="40">
        <f t="shared" si="18"/>
        <v>0</v>
      </c>
      <c r="F63" s="52"/>
      <c r="G63" s="40">
        <f t="shared" si="19"/>
        <v>0</v>
      </c>
      <c r="H63" s="52"/>
      <c r="I63" s="40">
        <f t="shared" si="16"/>
        <v>0</v>
      </c>
      <c r="J63" s="42">
        <f t="shared" si="20"/>
        <v>0</v>
      </c>
      <c r="K63" s="43">
        <f t="shared" si="21"/>
        <v>0</v>
      </c>
      <c r="L63" s="52"/>
      <c r="M63" s="40">
        <f t="shared" si="22"/>
        <v>0</v>
      </c>
      <c r="N63" s="52"/>
      <c r="O63" s="40">
        <f t="shared" si="23"/>
        <v>0</v>
      </c>
      <c r="P63" s="52"/>
      <c r="Q63" s="40">
        <f t="shared" si="24"/>
        <v>0</v>
      </c>
      <c r="R63" s="52"/>
      <c r="S63" s="40">
        <f t="shared" si="24"/>
        <v>0</v>
      </c>
      <c r="T63" s="52"/>
      <c r="U63" s="40">
        <f t="shared" si="25"/>
        <v>0</v>
      </c>
      <c r="V63" s="44">
        <f t="shared" si="26"/>
        <v>0</v>
      </c>
      <c r="W63" s="45">
        <f t="shared" si="27"/>
        <v>0</v>
      </c>
      <c r="X63" s="46">
        <f t="shared" si="29"/>
        <v>0</v>
      </c>
      <c r="Y63" s="84">
        <f t="shared" si="17"/>
        <v>0</v>
      </c>
      <c r="Z63" s="52"/>
      <c r="AA63" s="48">
        <f t="shared" si="28"/>
        <v>0</v>
      </c>
    </row>
    <row r="64" spans="1:27" s="49" customFormat="1" ht="15">
      <c r="A64" s="38">
        <v>16</v>
      </c>
      <c r="B64" s="124" t="s">
        <v>59</v>
      </c>
      <c r="C64" s="39">
        <f>VLOOKUP(A64,Tarife!$A$2:$F$23,$C$14+1,FALSE)</f>
        <v>5.8</v>
      </c>
      <c r="D64" s="38"/>
      <c r="E64" s="40">
        <f t="shared" si="18"/>
        <v>0</v>
      </c>
      <c r="F64" s="41"/>
      <c r="G64" s="40">
        <f t="shared" si="19"/>
        <v>0</v>
      </c>
      <c r="H64" s="41"/>
      <c r="I64" s="40">
        <f t="shared" si="16"/>
        <v>0</v>
      </c>
      <c r="J64" s="42">
        <f t="shared" si="20"/>
        <v>0</v>
      </c>
      <c r="K64" s="43">
        <f t="shared" si="21"/>
        <v>0</v>
      </c>
      <c r="L64" s="41"/>
      <c r="M64" s="40">
        <f t="shared" si="22"/>
        <v>0</v>
      </c>
      <c r="N64" s="41"/>
      <c r="O64" s="40">
        <f t="shared" si="23"/>
        <v>0</v>
      </c>
      <c r="P64" s="41"/>
      <c r="Q64" s="40">
        <f t="shared" si="24"/>
        <v>0</v>
      </c>
      <c r="R64" s="41"/>
      <c r="S64" s="40">
        <f t="shared" si="24"/>
        <v>0</v>
      </c>
      <c r="T64" s="41"/>
      <c r="U64" s="40">
        <f t="shared" si="25"/>
        <v>0</v>
      </c>
      <c r="V64" s="44">
        <f t="shared" si="26"/>
        <v>0</v>
      </c>
      <c r="W64" s="45">
        <f t="shared" si="27"/>
        <v>0</v>
      </c>
      <c r="X64" s="46">
        <f t="shared" si="29"/>
        <v>0</v>
      </c>
      <c r="Y64" s="84">
        <f t="shared" si="17"/>
        <v>0</v>
      </c>
      <c r="Z64" s="41"/>
      <c r="AA64" s="48">
        <f t="shared" si="28"/>
        <v>0</v>
      </c>
    </row>
    <row r="65" spans="1:27" s="49" customFormat="1" ht="15">
      <c r="A65" s="50">
        <v>17</v>
      </c>
      <c r="B65" s="125" t="s">
        <v>60</v>
      </c>
      <c r="C65" s="51">
        <f>VLOOKUP(A65,Tarife!$A$2:$F$23,$C$14+1,FALSE)</f>
        <v>6.4</v>
      </c>
      <c r="D65" s="50"/>
      <c r="E65" s="40">
        <f t="shared" si="18"/>
        <v>0</v>
      </c>
      <c r="F65" s="52"/>
      <c r="G65" s="40">
        <f t="shared" si="19"/>
        <v>0</v>
      </c>
      <c r="H65" s="52"/>
      <c r="I65" s="40">
        <f t="shared" si="16"/>
        <v>0</v>
      </c>
      <c r="J65" s="42">
        <f t="shared" si="20"/>
        <v>0</v>
      </c>
      <c r="K65" s="43">
        <f t="shared" si="21"/>
        <v>0</v>
      </c>
      <c r="L65" s="52"/>
      <c r="M65" s="40">
        <f t="shared" si="22"/>
        <v>0</v>
      </c>
      <c r="N65" s="52"/>
      <c r="O65" s="40">
        <f t="shared" si="23"/>
        <v>0</v>
      </c>
      <c r="P65" s="52"/>
      <c r="Q65" s="40">
        <f aca="true" t="shared" si="30" ref="Q65:S66">$C65*P65</f>
        <v>0</v>
      </c>
      <c r="R65" s="52"/>
      <c r="S65" s="40">
        <f t="shared" si="30"/>
        <v>0</v>
      </c>
      <c r="T65" s="52"/>
      <c r="U65" s="40">
        <f t="shared" si="25"/>
        <v>0</v>
      </c>
      <c r="V65" s="44">
        <f t="shared" si="26"/>
        <v>0</v>
      </c>
      <c r="W65" s="45">
        <f t="shared" si="27"/>
        <v>0</v>
      </c>
      <c r="X65" s="46">
        <f t="shared" si="29"/>
        <v>0</v>
      </c>
      <c r="Y65" s="84">
        <f t="shared" si="17"/>
        <v>0</v>
      </c>
      <c r="Z65" s="52"/>
      <c r="AA65" s="48">
        <f t="shared" si="28"/>
        <v>0</v>
      </c>
    </row>
    <row r="66" spans="1:27" s="49" customFormat="1" ht="15">
      <c r="A66" s="38">
        <v>18</v>
      </c>
      <c r="B66" s="124" t="s">
        <v>61</v>
      </c>
      <c r="C66" s="39">
        <f>VLOOKUP(A66,Tarife!$A$2:$F$23,$C$14+1,FALSE)</f>
        <v>7</v>
      </c>
      <c r="D66" s="38"/>
      <c r="E66" s="40">
        <f t="shared" si="18"/>
        <v>0</v>
      </c>
      <c r="F66" s="41"/>
      <c r="G66" s="40">
        <f t="shared" si="19"/>
        <v>0</v>
      </c>
      <c r="H66" s="41"/>
      <c r="I66" s="40">
        <f t="shared" si="16"/>
        <v>0</v>
      </c>
      <c r="J66" s="42">
        <f t="shared" si="20"/>
        <v>0</v>
      </c>
      <c r="K66" s="43">
        <f t="shared" si="21"/>
        <v>0</v>
      </c>
      <c r="L66" s="41"/>
      <c r="M66" s="40">
        <f t="shared" si="22"/>
        <v>0</v>
      </c>
      <c r="N66" s="41"/>
      <c r="O66" s="40">
        <f t="shared" si="23"/>
        <v>0</v>
      </c>
      <c r="P66" s="41"/>
      <c r="Q66" s="40">
        <f t="shared" si="30"/>
        <v>0</v>
      </c>
      <c r="R66" s="41"/>
      <c r="S66" s="40">
        <f t="shared" si="30"/>
        <v>0</v>
      </c>
      <c r="T66" s="41"/>
      <c r="U66" s="40">
        <f t="shared" si="25"/>
        <v>0</v>
      </c>
      <c r="V66" s="44">
        <f t="shared" si="26"/>
        <v>0</v>
      </c>
      <c r="W66" s="45">
        <f t="shared" si="27"/>
        <v>0</v>
      </c>
      <c r="X66" s="46">
        <f t="shared" si="29"/>
        <v>0</v>
      </c>
      <c r="Y66" s="84">
        <f t="shared" si="17"/>
        <v>0</v>
      </c>
      <c r="Z66" s="41"/>
      <c r="AA66" s="48">
        <f t="shared" si="28"/>
        <v>0</v>
      </c>
    </row>
    <row r="67" spans="1:27" s="49" customFormat="1" ht="15">
      <c r="A67" s="50">
        <v>19</v>
      </c>
      <c r="B67" s="125" t="s">
        <v>62</v>
      </c>
      <c r="C67" s="51">
        <f>VLOOKUP(A67,Tarife!$A$2:$F$23,$C$14+1,FALSE)</f>
        <v>7.6</v>
      </c>
      <c r="D67" s="50"/>
      <c r="E67" s="40">
        <f t="shared" si="18"/>
        <v>0</v>
      </c>
      <c r="F67" s="52"/>
      <c r="G67" s="40">
        <f t="shared" si="19"/>
        <v>0</v>
      </c>
      <c r="H67" s="52"/>
      <c r="I67" s="40">
        <f t="shared" si="16"/>
        <v>0</v>
      </c>
      <c r="J67" s="42">
        <f t="shared" si="20"/>
        <v>0</v>
      </c>
      <c r="K67" s="43">
        <f t="shared" si="21"/>
        <v>0</v>
      </c>
      <c r="L67" s="52"/>
      <c r="M67" s="40">
        <f>$C67*L67</f>
        <v>0</v>
      </c>
      <c r="N67" s="52"/>
      <c r="O67" s="40">
        <f t="shared" si="23"/>
        <v>0</v>
      </c>
      <c r="P67" s="52"/>
      <c r="Q67" s="40">
        <f>$C67*P67</f>
        <v>0</v>
      </c>
      <c r="R67" s="52"/>
      <c r="S67" s="40">
        <f>$C67*R67</f>
        <v>0</v>
      </c>
      <c r="T67" s="52"/>
      <c r="U67" s="40">
        <f t="shared" si="25"/>
        <v>0</v>
      </c>
      <c r="V67" s="44">
        <f t="shared" si="26"/>
        <v>0</v>
      </c>
      <c r="W67" s="45">
        <f t="shared" si="27"/>
        <v>0</v>
      </c>
      <c r="X67" s="46">
        <f t="shared" si="29"/>
        <v>0</v>
      </c>
      <c r="Y67" s="84">
        <f t="shared" si="17"/>
        <v>0</v>
      </c>
      <c r="Z67" s="52"/>
      <c r="AA67" s="48">
        <f t="shared" si="28"/>
        <v>0</v>
      </c>
    </row>
    <row r="68" spans="1:27" s="49" customFormat="1" ht="15">
      <c r="A68" s="38">
        <v>20</v>
      </c>
      <c r="B68" s="124" t="s">
        <v>63</v>
      </c>
      <c r="C68" s="39">
        <f>VLOOKUP(A68,Tarife!$A$2:$F$23,$C$14+1,FALSE)</f>
        <v>8.3</v>
      </c>
      <c r="D68" s="53"/>
      <c r="E68" s="40">
        <f t="shared" si="18"/>
        <v>0</v>
      </c>
      <c r="F68" s="54"/>
      <c r="G68" s="40">
        <f t="shared" si="19"/>
        <v>0</v>
      </c>
      <c r="H68" s="54"/>
      <c r="I68" s="40">
        <f t="shared" si="16"/>
        <v>0</v>
      </c>
      <c r="J68" s="42">
        <f t="shared" si="20"/>
        <v>0</v>
      </c>
      <c r="K68" s="43">
        <f t="shared" si="21"/>
        <v>0</v>
      </c>
      <c r="L68" s="54"/>
      <c r="M68" s="40">
        <f>$C68*L68</f>
        <v>0</v>
      </c>
      <c r="N68" s="54"/>
      <c r="O68" s="40">
        <f t="shared" si="23"/>
        <v>0</v>
      </c>
      <c r="P68" s="54"/>
      <c r="Q68" s="40">
        <f>$C68*P68</f>
        <v>0</v>
      </c>
      <c r="R68" s="54"/>
      <c r="S68" s="40">
        <f>$C68*R68</f>
        <v>0</v>
      </c>
      <c r="T68" s="54"/>
      <c r="U68" s="40">
        <f t="shared" si="25"/>
        <v>0</v>
      </c>
      <c r="V68" s="44">
        <f t="shared" si="26"/>
        <v>0</v>
      </c>
      <c r="W68" s="45">
        <f t="shared" si="27"/>
        <v>0</v>
      </c>
      <c r="X68" s="46">
        <f t="shared" si="29"/>
        <v>0</v>
      </c>
      <c r="Y68" s="84">
        <f t="shared" si="17"/>
        <v>0</v>
      </c>
      <c r="Z68" s="54"/>
      <c r="AA68" s="48">
        <f t="shared" si="28"/>
        <v>0</v>
      </c>
    </row>
    <row r="69" spans="1:27" s="49" customFormat="1" ht="15.75" thickBot="1">
      <c r="A69" s="55">
        <v>21</v>
      </c>
      <c r="B69" s="126" t="s">
        <v>64</v>
      </c>
      <c r="C69" s="58">
        <f>VLOOKUP(A69,Tarife!$A$2:$F$23,$C$14+1,FALSE)</f>
        <v>9.1</v>
      </c>
      <c r="D69" s="55"/>
      <c r="E69" s="59">
        <f t="shared" si="18"/>
        <v>0</v>
      </c>
      <c r="F69" s="56"/>
      <c r="G69" s="60">
        <f t="shared" si="19"/>
        <v>0</v>
      </c>
      <c r="H69" s="56"/>
      <c r="I69" s="60">
        <f t="shared" si="16"/>
        <v>0</v>
      </c>
      <c r="J69" s="42">
        <f t="shared" si="20"/>
        <v>0</v>
      </c>
      <c r="K69" s="43">
        <f t="shared" si="21"/>
        <v>0</v>
      </c>
      <c r="L69" s="56"/>
      <c r="M69" s="60">
        <f>$C69*L69</f>
        <v>0</v>
      </c>
      <c r="N69" s="56"/>
      <c r="O69" s="60">
        <f t="shared" si="23"/>
        <v>0</v>
      </c>
      <c r="P69" s="56"/>
      <c r="Q69" s="60">
        <f>$C69*P69</f>
        <v>0</v>
      </c>
      <c r="R69" s="56"/>
      <c r="S69" s="60">
        <f>$C69*R69</f>
        <v>0</v>
      </c>
      <c r="T69" s="56"/>
      <c r="U69" s="60">
        <f t="shared" si="25"/>
        <v>0</v>
      </c>
      <c r="V69" s="44">
        <f t="shared" si="26"/>
        <v>0</v>
      </c>
      <c r="W69" s="45">
        <f t="shared" si="27"/>
        <v>0</v>
      </c>
      <c r="X69" s="61">
        <f t="shared" si="29"/>
        <v>0</v>
      </c>
      <c r="Y69" s="84">
        <f t="shared" si="17"/>
        <v>0</v>
      </c>
      <c r="Z69" s="56"/>
      <c r="AA69" s="63">
        <f t="shared" si="28"/>
        <v>0</v>
      </c>
    </row>
    <row r="70" spans="1:28" s="49" customFormat="1" ht="27.75" customHeight="1">
      <c r="A70" s="67" t="s">
        <v>32</v>
      </c>
      <c r="B70" s="127"/>
      <c r="C70" s="72"/>
      <c r="D70" s="70">
        <f aca="true" t="shared" si="31" ref="D70:AA70">SUM(D48:D69)</f>
        <v>0</v>
      </c>
      <c r="E70" s="68">
        <f t="shared" si="31"/>
        <v>0</v>
      </c>
      <c r="F70" s="68">
        <f t="shared" si="31"/>
        <v>0</v>
      </c>
      <c r="G70" s="68">
        <f t="shared" si="31"/>
        <v>0</v>
      </c>
      <c r="H70" s="68">
        <f t="shared" si="31"/>
        <v>0</v>
      </c>
      <c r="I70" s="102">
        <f t="shared" si="31"/>
        <v>0</v>
      </c>
      <c r="J70" s="104">
        <f t="shared" si="31"/>
        <v>0</v>
      </c>
      <c r="K70" s="105">
        <f t="shared" si="31"/>
        <v>0</v>
      </c>
      <c r="L70" s="70">
        <f t="shared" si="31"/>
        <v>0</v>
      </c>
      <c r="M70" s="68">
        <f t="shared" si="31"/>
        <v>0</v>
      </c>
      <c r="N70" s="68">
        <f t="shared" si="31"/>
        <v>0</v>
      </c>
      <c r="O70" s="68">
        <f t="shared" si="31"/>
        <v>0</v>
      </c>
      <c r="P70" s="68">
        <f t="shared" si="31"/>
        <v>0</v>
      </c>
      <c r="Q70" s="68">
        <f t="shared" si="31"/>
        <v>0</v>
      </c>
      <c r="R70" s="68">
        <f t="shared" si="31"/>
        <v>0</v>
      </c>
      <c r="S70" s="68">
        <f t="shared" si="31"/>
        <v>0</v>
      </c>
      <c r="T70" s="68">
        <f t="shared" si="31"/>
        <v>0</v>
      </c>
      <c r="U70" s="102">
        <f t="shared" si="31"/>
        <v>0</v>
      </c>
      <c r="V70" s="108">
        <f t="shared" si="31"/>
        <v>0</v>
      </c>
      <c r="W70" s="114">
        <f t="shared" si="31"/>
        <v>0</v>
      </c>
      <c r="X70" s="117">
        <f t="shared" si="31"/>
        <v>22</v>
      </c>
      <c r="Y70" s="109">
        <f t="shared" si="31"/>
        <v>37.949999999999996</v>
      </c>
      <c r="Z70" s="70">
        <f t="shared" si="31"/>
        <v>0</v>
      </c>
      <c r="AA70" s="69">
        <f t="shared" si="31"/>
        <v>0</v>
      </c>
      <c r="AB70" s="57"/>
    </row>
    <row r="71" spans="1:28" s="49" customFormat="1" ht="15.75">
      <c r="A71" s="99" t="s">
        <v>33</v>
      </c>
      <c r="B71" s="128"/>
      <c r="C71" s="48"/>
      <c r="D71" s="101">
        <f aca="true" t="shared" si="32" ref="D71:AA71">D70/$E44</f>
        <v>0</v>
      </c>
      <c r="E71" s="101">
        <f t="shared" si="32"/>
        <v>0</v>
      </c>
      <c r="F71" s="101">
        <f t="shared" si="32"/>
        <v>0</v>
      </c>
      <c r="G71" s="101">
        <f t="shared" si="32"/>
        <v>0</v>
      </c>
      <c r="H71" s="101">
        <f t="shared" si="32"/>
        <v>0</v>
      </c>
      <c r="I71" s="101">
        <f t="shared" si="32"/>
        <v>0</v>
      </c>
      <c r="J71" s="106">
        <f t="shared" si="32"/>
        <v>0</v>
      </c>
      <c r="K71" s="100">
        <f t="shared" si="32"/>
        <v>0</v>
      </c>
      <c r="L71" s="101">
        <f t="shared" si="32"/>
        <v>0</v>
      </c>
      <c r="M71" s="101">
        <f t="shared" si="32"/>
        <v>0</v>
      </c>
      <c r="N71" s="101">
        <f t="shared" si="32"/>
        <v>0</v>
      </c>
      <c r="O71" s="101">
        <f t="shared" si="32"/>
        <v>0</v>
      </c>
      <c r="P71" s="101">
        <f t="shared" si="32"/>
        <v>0</v>
      </c>
      <c r="Q71" s="101">
        <f t="shared" si="32"/>
        <v>0</v>
      </c>
      <c r="R71" s="101">
        <f t="shared" si="32"/>
        <v>0</v>
      </c>
      <c r="S71" s="101">
        <f t="shared" si="32"/>
        <v>0</v>
      </c>
      <c r="T71" s="101">
        <f t="shared" si="32"/>
        <v>0</v>
      </c>
      <c r="U71" s="101">
        <f t="shared" si="32"/>
        <v>0</v>
      </c>
      <c r="V71" s="110">
        <f t="shared" si="32"/>
        <v>0</v>
      </c>
      <c r="W71" s="115">
        <f t="shared" si="32"/>
        <v>0</v>
      </c>
      <c r="X71" s="118">
        <f t="shared" si="32"/>
        <v>19.469026548672566</v>
      </c>
      <c r="Y71" s="111">
        <f t="shared" si="32"/>
        <v>33.584070796460175</v>
      </c>
      <c r="Z71" s="101">
        <f t="shared" si="32"/>
        <v>0</v>
      </c>
      <c r="AA71" s="100">
        <f t="shared" si="32"/>
        <v>0</v>
      </c>
      <c r="AB71" s="57"/>
    </row>
    <row r="72" spans="1:28" s="49" customFormat="1" ht="16.5" thickBot="1">
      <c r="A72" s="64" t="s">
        <v>31</v>
      </c>
      <c r="B72" s="129"/>
      <c r="C72" s="73"/>
      <c r="D72" s="71">
        <f>(D70/$X70)*100</f>
        <v>0</v>
      </c>
      <c r="E72" s="65">
        <f>(E70/$Y70)*100</f>
        <v>0</v>
      </c>
      <c r="F72" s="65">
        <f>(F70/$X70)*100</f>
        <v>0</v>
      </c>
      <c r="G72" s="65">
        <f>(G70/$Y70)*100</f>
        <v>0</v>
      </c>
      <c r="H72" s="65">
        <f>(H70/$X70)*100</f>
        <v>0</v>
      </c>
      <c r="I72" s="103">
        <f>(I70/$Y70)*100</f>
        <v>0</v>
      </c>
      <c r="J72" s="107">
        <f>(J70/$X70)*100</f>
        <v>0</v>
      </c>
      <c r="K72" s="66">
        <f>(K70/$Y70)*100</f>
        <v>0</v>
      </c>
      <c r="L72" s="71">
        <f>(L70/$X70)*100</f>
        <v>0</v>
      </c>
      <c r="M72" s="65">
        <f>(M70/$Y70)*100</f>
        <v>0</v>
      </c>
      <c r="N72" s="65">
        <f>(N70/$X70)*100</f>
        <v>0</v>
      </c>
      <c r="O72" s="65">
        <f>(O70/$Y70)*100</f>
        <v>0</v>
      </c>
      <c r="P72" s="65">
        <f>(P70/$X70)*100</f>
        <v>0</v>
      </c>
      <c r="Q72" s="65">
        <f>(Q70/$Y70)*100</f>
        <v>0</v>
      </c>
      <c r="R72" s="65">
        <f>(R70/$X70)*100</f>
        <v>0</v>
      </c>
      <c r="S72" s="65">
        <f>(S70/$Y70)*100</f>
        <v>0</v>
      </c>
      <c r="T72" s="65">
        <f>(T70/$X70)*100</f>
        <v>0</v>
      </c>
      <c r="U72" s="103">
        <f>(U70/$Y70)*100</f>
        <v>0</v>
      </c>
      <c r="V72" s="112">
        <f>(V70/$X70)*100</f>
        <v>0</v>
      </c>
      <c r="W72" s="116">
        <f>(W70/$Y70)*100</f>
        <v>0</v>
      </c>
      <c r="X72" s="119">
        <f>(X70/$X70)*100</f>
        <v>100</v>
      </c>
      <c r="Y72" s="113">
        <f>(Y70/$Y70)*100</f>
        <v>100</v>
      </c>
      <c r="Z72" s="71">
        <f>(Z70/$X70)*100</f>
        <v>0</v>
      </c>
      <c r="AA72" s="66">
        <f>(AA70/$Y70)*100</f>
        <v>0</v>
      </c>
      <c r="AB72" s="57"/>
    </row>
    <row r="74" spans="1:2" ht="15">
      <c r="A74" s="3"/>
      <c r="B74" s="3"/>
    </row>
    <row r="76" spans="1:2" ht="15">
      <c r="A76" s="3"/>
      <c r="B76" s="3"/>
    </row>
  </sheetData>
  <sheetProtection/>
  <mergeCells count="1">
    <mergeCell ref="J40:K40"/>
  </mergeCells>
  <printOptions horizontalCentered="1"/>
  <pageMargins left="0.15748031496062992" right="0.15748031496062992" top="0.8267716535433072" bottom="0.5118110236220472" header="0.31496062992125984" footer="0.2755905511811024"/>
  <pageSetup fitToHeight="2" fitToWidth="1" horizontalDpi="600" verticalDpi="600" orientation="landscape" paperSize="9" scale="71" r:id="rId3"/>
  <headerFooter alignWithMargins="0">
    <oddFooter>&amp;L&amp;F</oddFooter>
  </headerFooter>
  <rowBreaks count="1" manualBreakCount="1">
    <brk id="42" max="26" man="1"/>
  </rowBreaks>
  <colBreaks count="1" manualBreakCount="1">
    <brk id="27" max="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94"/>
  <sheetViews>
    <sheetView showGridLines="0" view="pageBreakPreview" zoomScale="60" workbookViewId="0" topLeftCell="A4">
      <selection activeCell="AO7" sqref="AO7"/>
    </sheetView>
  </sheetViews>
  <sheetFormatPr defaultColWidth="11.421875" defaultRowHeight="12.75"/>
  <cols>
    <col min="1" max="1" width="4.57421875" style="0" customWidth="1"/>
    <col min="2" max="2" width="15.421875" style="0" customWidth="1"/>
    <col min="3" max="3" width="38.00390625" style="0" customWidth="1"/>
    <col min="4" max="4" width="2.7109375" style="0" customWidth="1"/>
    <col min="5" max="5" width="13.57421875" style="0" customWidth="1"/>
    <col min="6" max="6" width="35.7109375" style="0" customWidth="1"/>
  </cols>
  <sheetData>
    <row r="1" ht="18">
      <c r="B1" s="33" t="s">
        <v>30</v>
      </c>
    </row>
    <row r="3" spans="2:6" ht="15.75">
      <c r="B3" s="31" t="str">
        <f>Vorratsherhebung!A3</f>
        <v>Waldname:</v>
      </c>
      <c r="C3" s="77" t="str">
        <f>Vorratsherhebung!E3</f>
        <v>Schwändeliflue</v>
      </c>
      <c r="D3" s="97"/>
      <c r="E3" s="31" t="str">
        <f>Vorratsherhebung!H3</f>
        <v>Gemeinde: </v>
      </c>
      <c r="F3" s="96" t="str">
        <f>Vorratsherhebung!K3</f>
        <v>Flühli</v>
      </c>
    </row>
    <row r="4" spans="2:6" ht="15">
      <c r="B4" s="1"/>
      <c r="C4" s="1"/>
      <c r="D4" s="1"/>
      <c r="E4" s="7"/>
      <c r="F4" s="2"/>
    </row>
    <row r="5" spans="2:6" ht="15.75">
      <c r="B5" s="31" t="str">
        <f>Vorratsherhebung!A5</f>
        <v>Bemerkung:</v>
      </c>
      <c r="C5" s="77" t="str">
        <f>Vorratsherhebung!E5</f>
        <v>Vollkluppierung Weiserfläche 08 </v>
      </c>
      <c r="D5" s="77"/>
      <c r="E5" s="76"/>
      <c r="F5" s="74"/>
    </row>
    <row r="6" spans="2:6" ht="15.75">
      <c r="B6" s="31"/>
      <c r="C6" s="34"/>
      <c r="D6" s="34"/>
      <c r="E6" s="7"/>
      <c r="F6" s="2"/>
    </row>
    <row r="7" spans="2:6" ht="15.75">
      <c r="B7" s="31" t="str">
        <f>Vorratsherhebung!A7</f>
        <v>Datum:</v>
      </c>
      <c r="C7" s="78" t="str">
        <f>Vorratsherhebung!E7</f>
        <v>30.06.2010</v>
      </c>
      <c r="D7" s="98"/>
      <c r="E7" s="7"/>
      <c r="F7" s="2"/>
    </row>
    <row r="8" spans="2:6" ht="15.75">
      <c r="B8" s="31" t="str">
        <f>Vorratsherhebung!A8</f>
        <v>Name(n):</v>
      </c>
      <c r="C8" s="75" t="str">
        <f>Vorratsherhebung!E8</f>
        <v>Oswald Aschwanden, Silvio Covi, Kurt Kamber</v>
      </c>
      <c r="D8" s="75"/>
      <c r="E8" s="76"/>
      <c r="F8" s="74"/>
    </row>
    <row r="11" ht="15">
      <c r="B11" s="87" t="s">
        <v>29</v>
      </c>
    </row>
    <row r="85" ht="15">
      <c r="B85" s="87" t="s">
        <v>42</v>
      </c>
    </row>
    <row r="94" ht="18">
      <c r="B94" s="33"/>
    </row>
  </sheetData>
  <printOptions/>
  <pageMargins left="0.75" right="0.75" top="1" bottom="1" header="0.4921259845" footer="0.4921259845"/>
  <pageSetup orientation="portrait" paperSize="9" scale="66" r:id="rId2"/>
  <headerFooter alignWithMargins="0">
    <oddFooter>&amp;L&amp;F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60" workbookViewId="0" topLeftCell="A1">
      <selection activeCell="AO7" sqref="AO7"/>
    </sheetView>
  </sheetViews>
  <sheetFormatPr defaultColWidth="11.421875" defaultRowHeight="12.75"/>
  <cols>
    <col min="1" max="7" width="13.8515625" style="0" customWidth="1"/>
  </cols>
  <sheetData>
    <row r="1" spans="1:6" ht="12.75">
      <c r="A1" s="19" t="s">
        <v>0</v>
      </c>
      <c r="B1" s="20" t="s">
        <v>16</v>
      </c>
      <c r="C1" s="20" t="s">
        <v>17</v>
      </c>
      <c r="D1" s="20" t="s">
        <v>18</v>
      </c>
      <c r="E1" s="21" t="s">
        <v>19</v>
      </c>
      <c r="F1" s="21" t="s">
        <v>20</v>
      </c>
    </row>
    <row r="2" spans="1:6" ht="12.75">
      <c r="A2" s="16">
        <v>0</v>
      </c>
      <c r="B2" s="22">
        <v>0.2</v>
      </c>
      <c r="C2" s="22">
        <v>0.15</v>
      </c>
      <c r="D2" s="22">
        <v>0.1</v>
      </c>
      <c r="E2" s="22">
        <v>0.05</v>
      </c>
      <c r="F2" s="22">
        <v>0.05</v>
      </c>
    </row>
    <row r="3" spans="1:6" ht="12.75">
      <c r="A3" s="16">
        <v>1</v>
      </c>
      <c r="B3" s="17">
        <v>0.35</v>
      </c>
      <c r="C3" s="17">
        <v>0.25</v>
      </c>
      <c r="D3" s="17">
        <v>0.2</v>
      </c>
      <c r="E3" s="18">
        <v>0.15</v>
      </c>
      <c r="F3" s="18">
        <v>0.1</v>
      </c>
    </row>
    <row r="4" spans="1:6" ht="12.75">
      <c r="A4" s="16">
        <v>2</v>
      </c>
      <c r="B4" s="17">
        <v>0.5</v>
      </c>
      <c r="C4" s="17">
        <v>0.4</v>
      </c>
      <c r="D4" s="17">
        <v>0.3</v>
      </c>
      <c r="E4" s="18">
        <v>0.25</v>
      </c>
      <c r="F4" s="18">
        <v>0.2</v>
      </c>
    </row>
    <row r="5" spans="1:6" ht="12.75">
      <c r="A5" s="16">
        <v>3</v>
      </c>
      <c r="B5" s="17">
        <v>0.7</v>
      </c>
      <c r="C5" s="17">
        <v>0.6</v>
      </c>
      <c r="D5" s="17">
        <v>0.5</v>
      </c>
      <c r="E5" s="18">
        <v>0.35</v>
      </c>
      <c r="F5" s="18">
        <v>0.3</v>
      </c>
    </row>
    <row r="6" spans="1:6" ht="12.75">
      <c r="A6" s="16">
        <v>4</v>
      </c>
      <c r="B6" s="17">
        <v>1</v>
      </c>
      <c r="C6" s="17">
        <v>0.85</v>
      </c>
      <c r="D6" s="17">
        <v>0.7</v>
      </c>
      <c r="E6" s="18">
        <v>0.55</v>
      </c>
      <c r="F6" s="18">
        <v>0.4</v>
      </c>
    </row>
    <row r="7" spans="1:6" ht="12.75">
      <c r="A7" s="16">
        <v>5</v>
      </c>
      <c r="B7" s="17">
        <v>1.3</v>
      </c>
      <c r="C7" s="17">
        <v>1.15</v>
      </c>
      <c r="D7" s="17">
        <v>0.9</v>
      </c>
      <c r="E7" s="18">
        <v>0.75</v>
      </c>
      <c r="F7" s="18">
        <v>0.6</v>
      </c>
    </row>
    <row r="8" spans="1:6" ht="12.75">
      <c r="A8" s="16">
        <v>6</v>
      </c>
      <c r="B8" s="17">
        <v>1.6</v>
      </c>
      <c r="C8" s="17">
        <v>1.45</v>
      </c>
      <c r="D8" s="17">
        <v>1.2</v>
      </c>
      <c r="E8" s="18">
        <v>1</v>
      </c>
      <c r="F8" s="18">
        <v>0.8</v>
      </c>
    </row>
    <row r="9" spans="1:6" ht="12.75">
      <c r="A9" s="16">
        <v>7</v>
      </c>
      <c r="B9" s="17">
        <v>2</v>
      </c>
      <c r="C9" s="17">
        <v>1.8</v>
      </c>
      <c r="D9" s="17">
        <v>1.5</v>
      </c>
      <c r="E9" s="18">
        <v>1.3</v>
      </c>
      <c r="F9" s="18">
        <v>1</v>
      </c>
    </row>
    <row r="10" spans="1:6" ht="12.75">
      <c r="A10" s="16">
        <v>8</v>
      </c>
      <c r="B10" s="17">
        <v>2.5</v>
      </c>
      <c r="C10" s="17">
        <v>2.2</v>
      </c>
      <c r="D10" s="17">
        <v>1.9</v>
      </c>
      <c r="E10" s="18">
        <v>1.6</v>
      </c>
      <c r="F10" s="18">
        <v>1.2</v>
      </c>
    </row>
    <row r="11" spans="1:6" ht="12.75">
      <c r="A11" s="16">
        <v>9</v>
      </c>
      <c r="B11" s="17">
        <v>3</v>
      </c>
      <c r="C11" s="17">
        <v>2.7</v>
      </c>
      <c r="D11" s="17">
        <v>2.3</v>
      </c>
      <c r="E11" s="18">
        <v>1.9</v>
      </c>
      <c r="F11" s="18">
        <v>1.45</v>
      </c>
    </row>
    <row r="12" spans="1:6" ht="12.75">
      <c r="A12" s="16">
        <v>10</v>
      </c>
      <c r="B12" s="17">
        <v>3.5</v>
      </c>
      <c r="C12" s="17">
        <v>3.2</v>
      </c>
      <c r="D12" s="17">
        <v>2.75</v>
      </c>
      <c r="E12" s="18">
        <v>2.3</v>
      </c>
      <c r="F12" s="18">
        <v>1.75</v>
      </c>
    </row>
    <row r="13" spans="1:6" ht="12.75">
      <c r="A13" s="16">
        <v>11</v>
      </c>
      <c r="B13" s="17">
        <v>4.1</v>
      </c>
      <c r="C13" s="17">
        <v>3.7</v>
      </c>
      <c r="D13" s="17">
        <v>3.25</v>
      </c>
      <c r="E13" s="18">
        <v>2.7</v>
      </c>
      <c r="F13" s="18">
        <v>2.05</v>
      </c>
    </row>
    <row r="14" spans="1:6" ht="12.75">
      <c r="A14" s="16">
        <v>12</v>
      </c>
      <c r="B14" s="17">
        <v>4.7</v>
      </c>
      <c r="C14" s="17">
        <v>4.2</v>
      </c>
      <c r="D14" s="17">
        <v>3.75</v>
      </c>
      <c r="E14" s="18">
        <v>3.1</v>
      </c>
      <c r="F14" s="18">
        <v>2.35</v>
      </c>
    </row>
    <row r="15" spans="1:6" ht="12.75">
      <c r="A15" s="16">
        <v>13</v>
      </c>
      <c r="B15" s="17">
        <v>5.3</v>
      </c>
      <c r="C15" s="17">
        <v>4.8</v>
      </c>
      <c r="D15" s="17">
        <v>4.25</v>
      </c>
      <c r="E15" s="18">
        <v>3.5</v>
      </c>
      <c r="F15" s="18">
        <v>2.7</v>
      </c>
    </row>
    <row r="16" spans="1:6" ht="12.75">
      <c r="A16" s="16">
        <v>14</v>
      </c>
      <c r="B16" s="17">
        <v>6.1</v>
      </c>
      <c r="C16" s="17">
        <v>5.4</v>
      </c>
      <c r="D16" s="17">
        <v>4.75</v>
      </c>
      <c r="E16" s="18">
        <v>4</v>
      </c>
      <c r="F16" s="18">
        <v>3.1</v>
      </c>
    </row>
    <row r="17" spans="1:6" ht="12.75">
      <c r="A17" s="16">
        <v>15</v>
      </c>
      <c r="B17" s="17">
        <v>6.9</v>
      </c>
      <c r="C17" s="17">
        <v>6</v>
      </c>
      <c r="D17" s="17">
        <v>5.25</v>
      </c>
      <c r="E17" s="18">
        <v>4.5</v>
      </c>
      <c r="F17" s="18">
        <v>3.5</v>
      </c>
    </row>
    <row r="18" spans="1:6" ht="12.75">
      <c r="A18" s="16">
        <v>16</v>
      </c>
      <c r="B18" s="17">
        <v>7.7</v>
      </c>
      <c r="C18" s="17">
        <v>6.6</v>
      </c>
      <c r="D18" s="17">
        <v>5.8</v>
      </c>
      <c r="E18" s="18">
        <v>5</v>
      </c>
      <c r="F18" s="18">
        <v>3.9</v>
      </c>
    </row>
    <row r="19" spans="1:6" ht="12.75">
      <c r="A19" s="16">
        <v>17</v>
      </c>
      <c r="B19" s="17">
        <v>8.5</v>
      </c>
      <c r="C19" s="17">
        <v>7.4</v>
      </c>
      <c r="D19" s="17">
        <v>6.4</v>
      </c>
      <c r="E19" s="18">
        <v>5.5</v>
      </c>
      <c r="F19" s="18">
        <v>4.3</v>
      </c>
    </row>
    <row r="20" spans="1:6" ht="12.75">
      <c r="A20" s="16">
        <v>18</v>
      </c>
      <c r="B20" s="17">
        <v>9.4</v>
      </c>
      <c r="C20" s="17">
        <v>8.2</v>
      </c>
      <c r="D20" s="17">
        <v>7</v>
      </c>
      <c r="E20" s="18">
        <v>6.1</v>
      </c>
      <c r="F20" s="18">
        <v>4.8</v>
      </c>
    </row>
    <row r="21" spans="1:6" ht="12.75">
      <c r="A21" s="16">
        <v>19</v>
      </c>
      <c r="B21" s="17">
        <v>10.4</v>
      </c>
      <c r="C21" s="17">
        <v>9</v>
      </c>
      <c r="D21" s="17">
        <v>7.6</v>
      </c>
      <c r="E21" s="18">
        <v>6.7</v>
      </c>
      <c r="F21" s="18">
        <v>5.4</v>
      </c>
    </row>
    <row r="22" spans="1:6" ht="12.75">
      <c r="A22" s="16">
        <v>20</v>
      </c>
      <c r="B22" s="17">
        <v>11.4</v>
      </c>
      <c r="C22" s="17">
        <v>9.8</v>
      </c>
      <c r="D22" s="17">
        <v>8.3</v>
      </c>
      <c r="E22" s="18">
        <v>7.3</v>
      </c>
      <c r="F22" s="18">
        <v>6</v>
      </c>
    </row>
    <row r="23" spans="1:6" ht="12.75">
      <c r="A23" s="16">
        <v>21</v>
      </c>
      <c r="B23" s="17">
        <v>12.4</v>
      </c>
      <c r="C23" s="17">
        <v>10.6</v>
      </c>
      <c r="D23" s="17">
        <v>9.1</v>
      </c>
      <c r="E23" s="18">
        <v>7.9</v>
      </c>
      <c r="F23" s="18">
        <v>6.6</v>
      </c>
    </row>
    <row r="26" spans="1:3" ht="12.75">
      <c r="A26" s="23" t="s">
        <v>22</v>
      </c>
      <c r="B26" s="23"/>
      <c r="C26" s="23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von Gunten</dc:creator>
  <cp:keywords/>
  <dc:description/>
  <cp:lastModifiedBy>Prisca Waltisberg</cp:lastModifiedBy>
  <cp:lastPrinted>2010-08-19T10:01:56Z</cp:lastPrinted>
  <dcterms:created xsi:type="dcterms:W3CDTF">2007-12-12T09:11:16Z</dcterms:created>
  <dcterms:modified xsi:type="dcterms:W3CDTF">2010-08-19T12:00:24Z</dcterms:modified>
  <cp:category/>
  <cp:version/>
  <cp:contentType/>
  <cp:contentStatus/>
</cp:coreProperties>
</file>