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IRNA_FORET\Ifor\Forêts protectrices\Placettes NaiS\Données placettes ancienne plateforme\VD27_Bois de la Raveyre\Fichiers pour SuisseNaiS 2.0\2011\"/>
    </mc:Choice>
  </mc:AlternateContent>
  <xr:revisionPtr revIDLastSave="0" documentId="13_ncr:1_{B49A446C-D252-438C-967F-878722AE35AA}" xr6:coauthVersionLast="47" xr6:coauthVersionMax="47" xr10:uidLastSave="{00000000-0000-0000-0000-000000000000}"/>
  <bookViews>
    <workbookView xWindow="22932" yWindow="-108" windowWidth="23256" windowHeight="12576" xr2:uid="{F5AF8166-C36D-8F43-A718-C991CCD96BC1}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5" i="2" l="1"/>
  <c r="O55" i="2"/>
  <c r="P55" i="2"/>
  <c r="F28" i="6" l="1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48" i="5" l="1"/>
  <c r="F49" i="5"/>
  <c r="F50" i="5"/>
  <c r="F51" i="5"/>
  <c r="F54" i="2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J43" i="6" s="1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F39" i="5" s="1"/>
  <c r="B38" i="5"/>
  <c r="A38" i="5"/>
  <c r="F38" i="5" s="1"/>
  <c r="B37" i="5"/>
  <c r="A37" i="5"/>
  <c r="P37" i="5" s="1"/>
  <c r="B36" i="5"/>
  <c r="A36" i="5"/>
  <c r="H36" i="5" s="1"/>
  <c r="B35" i="5"/>
  <c r="A35" i="5"/>
  <c r="F35" i="5" s="1"/>
  <c r="B34" i="5"/>
  <c r="A34" i="5"/>
  <c r="L34" i="5" s="1"/>
  <c r="B33" i="5"/>
  <c r="A33" i="5"/>
  <c r="I33" i="5" s="1"/>
  <c r="B32" i="5"/>
  <c r="A32" i="5"/>
  <c r="F32" i="5" s="1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D54" i="2"/>
  <c r="D55" i="2" s="1"/>
  <c r="E54" i="2"/>
  <c r="E55" i="2" s="1"/>
  <c r="G54" i="2"/>
  <c r="G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N54" i="2"/>
  <c r="N55" i="2" s="1"/>
  <c r="O54" i="2"/>
  <c r="P54" i="2"/>
  <c r="C54" i="2"/>
  <c r="C55" i="2" s="1"/>
  <c r="Q55" i="2" l="1"/>
  <c r="F36" i="5"/>
  <c r="F14" i="5"/>
  <c r="F40" i="5"/>
  <c r="F47" i="5"/>
  <c r="F46" i="5"/>
  <c r="F45" i="5"/>
  <c r="F44" i="5"/>
  <c r="F43" i="5"/>
  <c r="F42" i="5"/>
  <c r="F41" i="5"/>
  <c r="F33" i="5"/>
  <c r="F34" i="5"/>
  <c r="F30" i="5"/>
  <c r="F37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59" i="2" s="1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Q54" i="2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6" i="2" s="1"/>
  <c r="F54" i="6"/>
  <c r="F60" i="2" s="1"/>
  <c r="P53" i="5"/>
  <c r="L53" i="5"/>
  <c r="L56" i="2" s="1"/>
  <c r="H53" i="5"/>
  <c r="H56" i="2" s="1"/>
  <c r="O53" i="6"/>
  <c r="O59" i="2" s="1"/>
  <c r="J53" i="6"/>
  <c r="J59" i="2" s="1"/>
  <c r="D53" i="5"/>
  <c r="D56" i="2" s="1"/>
  <c r="H53" i="6"/>
  <c r="H59" i="2" s="1"/>
  <c r="L53" i="6"/>
  <c r="L59" i="2" s="1"/>
  <c r="E53" i="6"/>
  <c r="E59" i="2" s="1"/>
  <c r="D53" i="6"/>
  <c r="D59" i="2" s="1"/>
  <c r="G53" i="5"/>
  <c r="G56" i="2" s="1"/>
  <c r="I53" i="5"/>
  <c r="I56" i="2" s="1"/>
  <c r="K53" i="5"/>
  <c r="K56" i="2" s="1"/>
  <c r="M53" i="5"/>
  <c r="M56" i="2" s="1"/>
  <c r="G53" i="6"/>
  <c r="G59" i="2" s="1"/>
  <c r="K53" i="6"/>
  <c r="K59" i="2" s="1"/>
  <c r="C53" i="6"/>
  <c r="C59" i="2" s="1"/>
  <c r="C53" i="5"/>
  <c r="C56" i="2" s="1"/>
  <c r="I53" i="6"/>
  <c r="I59" i="2" s="1"/>
  <c r="P53" i="6"/>
  <c r="P59" i="2" s="1"/>
  <c r="N53" i="6"/>
  <c r="N59" i="2" s="1"/>
  <c r="M53" i="6"/>
  <c r="M59" i="2" s="1"/>
  <c r="E53" i="5"/>
  <c r="E56" i="2" s="1"/>
  <c r="J53" i="5"/>
  <c r="J56" i="2" s="1"/>
  <c r="O53" i="5"/>
  <c r="O56" i="2" s="1"/>
  <c r="N53" i="5"/>
  <c r="N56" i="2" s="1"/>
  <c r="F54" i="5" l="1"/>
  <c r="F57" i="2" s="1"/>
  <c r="P54" i="5"/>
  <c r="P57" i="2" s="1"/>
  <c r="P56" i="2"/>
  <c r="H54" i="5"/>
  <c r="H57" i="2" s="1"/>
  <c r="L54" i="5"/>
  <c r="L57" i="2" s="1"/>
  <c r="P54" i="6"/>
  <c r="P60" i="2" s="1"/>
  <c r="L54" i="6"/>
  <c r="L60" i="2" s="1"/>
  <c r="I54" i="6"/>
  <c r="I60" i="2" s="1"/>
  <c r="H54" i="6"/>
  <c r="H60" i="2" s="1"/>
  <c r="K54" i="6"/>
  <c r="K60" i="2" s="1"/>
  <c r="O54" i="6"/>
  <c r="O60" i="2" s="1"/>
  <c r="E54" i="5"/>
  <c r="E57" i="2" s="1"/>
  <c r="G54" i="5"/>
  <c r="G57" i="2" s="1"/>
  <c r="M54" i="6"/>
  <c r="M60" i="2" s="1"/>
  <c r="M54" i="5"/>
  <c r="M57" i="2" s="1"/>
  <c r="D54" i="6"/>
  <c r="D60" i="2" s="1"/>
  <c r="D54" i="5"/>
  <c r="D57" i="2" s="1"/>
  <c r="J54" i="5"/>
  <c r="J57" i="2" s="1"/>
  <c r="I54" i="5"/>
  <c r="I57" i="2" s="1"/>
  <c r="G54" i="6"/>
  <c r="G60" i="2" s="1"/>
  <c r="N54" i="5"/>
  <c r="N57" i="2" s="1"/>
  <c r="C54" i="5"/>
  <c r="C57" i="2" s="1"/>
  <c r="O54" i="5"/>
  <c r="O57" i="2" s="1"/>
  <c r="N54" i="6"/>
  <c r="N60" i="2" s="1"/>
  <c r="Q53" i="6"/>
  <c r="Q59" i="2" s="1"/>
  <c r="C54" i="6"/>
  <c r="C60" i="2" s="1"/>
  <c r="K54" i="5"/>
  <c r="K57" i="2" s="1"/>
  <c r="E54" i="6"/>
  <c r="E60" i="2" s="1"/>
  <c r="J54" i="6"/>
  <c r="J60" i="2" s="1"/>
  <c r="Q53" i="5"/>
  <c r="Q56" i="2" s="1"/>
  <c r="Q54" i="5" l="1"/>
  <c r="Q57" i="2" s="1"/>
  <c r="Q54" i="6"/>
  <c r="Q60" i="2" s="1"/>
  <c r="O55" i="6" l="1"/>
  <c r="O61" i="2" s="1"/>
  <c r="F55" i="6"/>
  <c r="F61" i="2" s="1"/>
  <c r="K55" i="5"/>
  <c r="K58" i="2" s="1"/>
  <c r="F55" i="5"/>
  <c r="F58" i="2" s="1"/>
  <c r="L55" i="6"/>
  <c r="L61" i="2" s="1"/>
  <c r="M55" i="5"/>
  <c r="M58" i="2" s="1"/>
  <c r="H55" i="6"/>
  <c r="H61" i="2" s="1"/>
  <c r="P55" i="6"/>
  <c r="P61" i="2" s="1"/>
  <c r="J55" i="6"/>
  <c r="J61" i="2" s="1"/>
  <c r="N55" i="6"/>
  <c r="N61" i="2" s="1"/>
  <c r="E55" i="6"/>
  <c r="E61" i="2" s="1"/>
  <c r="I55" i="6"/>
  <c r="I61" i="2" s="1"/>
  <c r="N55" i="5"/>
  <c r="N58" i="2" s="1"/>
  <c r="G55" i="6"/>
  <c r="G61" i="2" s="1"/>
  <c r="E55" i="5"/>
  <c r="E58" i="2" s="1"/>
  <c r="G55" i="5"/>
  <c r="G58" i="2" s="1"/>
  <c r="L55" i="5"/>
  <c r="L58" i="2" s="1"/>
  <c r="P55" i="5"/>
  <c r="P58" i="2" s="1"/>
  <c r="H55" i="5"/>
  <c r="H58" i="2" s="1"/>
  <c r="O55" i="5"/>
  <c r="O58" i="2" s="1"/>
  <c r="D55" i="6"/>
  <c r="D61" i="2" s="1"/>
  <c r="K55" i="6"/>
  <c r="K61" i="2" s="1"/>
  <c r="M55" i="6"/>
  <c r="M61" i="2" s="1"/>
  <c r="J55" i="5"/>
  <c r="J58" i="2" s="1"/>
  <c r="I55" i="5"/>
  <c r="I58" i="2" s="1"/>
  <c r="D55" i="5"/>
  <c r="D58" i="2" s="1"/>
  <c r="C55" i="6"/>
  <c r="C61" i="2" s="1"/>
  <c r="C55" i="5"/>
  <c r="C58" i="2" s="1"/>
  <c r="Q55" i="5" l="1"/>
  <c r="Q5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644C3D8A-6599-4D90-B781-570C68E8756A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03938438-F25A-4223-B16B-0A611919FA7F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F8A10637-92C4-4899-8D6C-68C61B1036AC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8B691535-4E43-46BB-8809-6681CB713969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<sst xmlns="http://schemas.openxmlformats.org/spreadsheetml/2006/main" count="140" uniqueCount="49">
  <si>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</si>
  <si>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</si>
  <si>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</si>
  <si>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</si>
  <si>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</si>
  <si>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</si>
  <si>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</si>
  <si>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</si>
  <si>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</si>
  <si>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</si>
  <si>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</si>
  <si>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</si>
  <si>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</si>
  <si>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</si>
  <si>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</si>
  <si>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</si>
  <si>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</si>
  <si>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</si>
  <si>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</si>
  <si>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</si>
  <si>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</si>
  <si>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</si>
  <si>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</si>
  <si>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</si>
  <si>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</si>
  <si>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</si>
  <si>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</si>
  <si>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</si>
  <si>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</si>
  <si>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</si>
  <si>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</si>
  <si>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</si>
  <si>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</si>
  <si>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</si>
  <si>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</si>
  <si>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</si>
  <si>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</si>
  <si>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</si>
  <si>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</si>
  <si>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</si>
  <si>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</si>
  <si>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</si>
  <si>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</si>
  <si>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</si>
  <si>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</si>
  <si>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</si>
  <si>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</si>
  <si>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Bois de la Raveyre</t>
  </si>
  <si>
    <t>Ilex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</si>
</sst>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2" borderId="1" xfId="0" applyFont="1" applyFill="1" applyBorder="1" applyProtection="1">
      <protection locked="0"/>
    </xf>
    <xf numFmtId="0" fontId="2" fillId="3" borderId="0" xfId="0" applyFont="1" applyFill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0" fillId="3" borderId="5" xfId="0" applyFill="1" applyBorder="1" applyProtection="1"/>
    <xf numFmtId="0" fontId="1" fillId="3" borderId="5" xfId="0" applyFont="1" applyFill="1" applyBorder="1" applyProtection="1"/>
    <xf numFmtId="0" fontId="1" fillId="3" borderId="0" xfId="0" applyFont="1" applyFill="1" applyProtection="1"/>
    <xf numFmtId="164" fontId="0" fillId="3" borderId="5" xfId="0" applyNumberFormat="1" applyFill="1" applyBorder="1" applyProtection="1"/>
    <xf numFmtId="1" fontId="1" fillId="3" borderId="5" xfId="0" applyNumberFormat="1" applyFont="1" applyFill="1" applyBorder="1" applyProtection="1"/>
    <xf numFmtId="2" fontId="0" fillId="3" borderId="0" xfId="0" applyNumberFormat="1" applyFill="1" applyProtection="1"/>
    <xf numFmtId="164" fontId="1" fillId="3" borderId="0" xfId="0" applyNumberFormat="1" applyFont="1" applyFill="1" applyProtection="1"/>
    <xf numFmtId="1" fontId="0" fillId="3" borderId="5" xfId="0" applyNumberFormat="1" applyFill="1" applyBorder="1" applyProtection="1"/>
    <xf numFmtId="9" fontId="1" fillId="3" borderId="5" xfId="0" applyNumberFormat="1" applyFont="1" applyFill="1" applyBorder="1" applyProtection="1"/>
    <xf numFmtId="164" fontId="0" fillId="3" borderId="0" xfId="0" applyNumberFormat="1" applyFill="1" applyProtection="1"/>
    <xf numFmtId="1" fontId="1" fillId="3" borderId="0" xfId="0" applyNumberFormat="1" applyFont="1" applyFill="1" applyProtection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1E91-DE83-D44C-87F7-892B9BB27036}">
  <dimension ref="A1:R61"/>
  <sheetViews>
    <sheetView tabSelected="1" workbookViewId="0">
      <pane xSplit="1" ySplit="8" topLeftCell="B15" activePane="bottomRight" state="frozen"/>
      <selection pane="topRight" activeCell="B1" sqref="B1"/>
      <selection pane="bottomLeft" activeCell="A9" sqref="A9"/>
      <selection pane="bottomRight" activeCell="D23" sqref="D23"/>
    </sheetView>
  </sheetViews>
  <sheetFormatPr baseColWidth="10" defaultColWidth="11" defaultRowHeight="15.6" x14ac:dyDescent="0.3"/>
  <cols>
    <col min="1" max="1" width="17.8984375" style="13" customWidth="1"/>
    <col min="2" max="2" width="12" style="13" customWidth="1"/>
    <col min="3" max="17" width="11" style="13"/>
    <col min="18" max="18" width="17.19921875" style="13" bestFit="1" customWidth="1"/>
    <col min="19" max="16384" width="11" style="13"/>
  </cols>
  <sheetData>
    <row r="1" spans="1:16" ht="21" x14ac:dyDescent="0.4">
      <c r="A1" s="12" t="s">
        <v>19</v>
      </c>
    </row>
    <row r="3" spans="1:16" x14ac:dyDescent="0.3">
      <c r="A3" s="14" t="s">
        <v>15</v>
      </c>
      <c r="B3" s="31" t="s">
        <v>47</v>
      </c>
    </row>
    <row r="4" spans="1:16" x14ac:dyDescent="0.3">
      <c r="A4" s="14" t="s">
        <v>16</v>
      </c>
      <c r="B4" s="36">
        <v>40778</v>
      </c>
    </row>
    <row r="5" spans="1:16" x14ac:dyDescent="0.3">
      <c r="A5" s="14" t="s">
        <v>17</v>
      </c>
      <c r="B5" s="31" t="s">
        <v>48</v>
      </c>
    </row>
    <row r="6" spans="1:16" x14ac:dyDescent="0.3">
      <c r="A6" s="14" t="s">
        <v>18</v>
      </c>
      <c r="B6" s="11">
        <v>0.87</v>
      </c>
      <c r="C6" s="14" t="s">
        <v>0</v>
      </c>
    </row>
    <row r="8" spans="1:16" ht="46.8" x14ac:dyDescent="0.3">
      <c r="A8" s="15" t="s">
        <v>20</v>
      </c>
      <c r="B8" s="34" t="s">
        <v>1</v>
      </c>
      <c r="C8" s="34" t="s">
        <v>2</v>
      </c>
      <c r="D8" s="34" t="s">
        <v>14</v>
      </c>
      <c r="E8" s="34" t="s">
        <v>3</v>
      </c>
      <c r="F8" s="34" t="s">
        <v>43</v>
      </c>
      <c r="G8" s="34" t="s">
        <v>13</v>
      </c>
      <c r="H8" s="34" t="s">
        <v>5</v>
      </c>
      <c r="I8" s="34" t="s">
        <v>6</v>
      </c>
      <c r="J8" s="34" t="s">
        <v>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4</v>
      </c>
    </row>
    <row r="9" spans="1:16" x14ac:dyDescent="0.3">
      <c r="A9" s="35">
        <v>10</v>
      </c>
      <c r="B9" s="28">
        <v>0.1</v>
      </c>
      <c r="C9" s="28"/>
      <c r="D9" s="28"/>
      <c r="E9" s="28"/>
      <c r="F9" s="28"/>
      <c r="G9" s="28">
        <v>1</v>
      </c>
      <c r="H9" s="28">
        <v>12</v>
      </c>
      <c r="I9" s="28"/>
      <c r="J9" s="28">
        <v>6</v>
      </c>
      <c r="K9" s="28"/>
      <c r="L9" s="28"/>
      <c r="M9" s="28"/>
      <c r="N9" s="28">
        <v>1</v>
      </c>
      <c r="O9" s="28"/>
      <c r="P9" s="28"/>
    </row>
    <row r="10" spans="1:16" x14ac:dyDescent="0.3">
      <c r="A10" s="35">
        <v>14</v>
      </c>
      <c r="B10" s="29">
        <v>0.1</v>
      </c>
      <c r="C10" s="29"/>
      <c r="D10" s="29"/>
      <c r="E10" s="29"/>
      <c r="F10" s="29"/>
      <c r="G10" s="29">
        <v>1</v>
      </c>
      <c r="H10" s="29">
        <v>7</v>
      </c>
      <c r="I10" s="29"/>
      <c r="J10" s="29">
        <v>1</v>
      </c>
      <c r="K10" s="29">
        <v>1</v>
      </c>
      <c r="L10" s="29">
        <v>2</v>
      </c>
      <c r="M10" s="29"/>
      <c r="N10" s="29">
        <v>2</v>
      </c>
      <c r="O10" s="29"/>
      <c r="P10" s="29"/>
    </row>
    <row r="11" spans="1:16" x14ac:dyDescent="0.3">
      <c r="A11" s="35">
        <v>18</v>
      </c>
      <c r="B11" s="29">
        <v>0.2</v>
      </c>
      <c r="C11" s="29"/>
      <c r="D11" s="29"/>
      <c r="E11" s="29"/>
      <c r="F11" s="29"/>
      <c r="G11" s="29">
        <v>3</v>
      </c>
      <c r="H11" s="29">
        <v>7</v>
      </c>
      <c r="I11" s="29"/>
      <c r="J11" s="29">
        <v>1</v>
      </c>
      <c r="K11" s="29"/>
      <c r="L11" s="29">
        <v>2</v>
      </c>
      <c r="M11" s="29"/>
      <c r="N11" s="29">
        <v>5</v>
      </c>
      <c r="O11" s="29"/>
      <c r="P11" s="29"/>
    </row>
    <row r="12" spans="1:16" x14ac:dyDescent="0.3">
      <c r="A12" s="35">
        <v>22</v>
      </c>
      <c r="B12" s="29">
        <v>0.3</v>
      </c>
      <c r="C12" s="29"/>
      <c r="D12" s="29"/>
      <c r="E12" s="29"/>
      <c r="F12" s="29"/>
      <c r="G12" s="29">
        <v>1</v>
      </c>
      <c r="H12" s="29">
        <v>3</v>
      </c>
      <c r="I12" s="29"/>
      <c r="J12" s="29"/>
      <c r="K12" s="29"/>
      <c r="L12" s="29"/>
      <c r="M12" s="29"/>
      <c r="N12" s="29">
        <v>2</v>
      </c>
      <c r="O12" s="29"/>
      <c r="P12" s="29"/>
    </row>
    <row r="13" spans="1:16" x14ac:dyDescent="0.3">
      <c r="A13" s="35">
        <v>26</v>
      </c>
      <c r="B13" s="29">
        <v>0.5</v>
      </c>
      <c r="C13" s="29"/>
      <c r="D13" s="29">
        <v>1</v>
      </c>
      <c r="E13" s="29"/>
      <c r="F13" s="29"/>
      <c r="G13" s="29">
        <v>1</v>
      </c>
      <c r="H13" s="29">
        <v>5</v>
      </c>
      <c r="I13" s="29">
        <v>2</v>
      </c>
      <c r="J13" s="29">
        <v>1</v>
      </c>
      <c r="K13" s="29"/>
      <c r="L13" s="29"/>
      <c r="M13" s="29"/>
      <c r="N13" s="29"/>
      <c r="O13" s="29"/>
      <c r="P13" s="29"/>
    </row>
    <row r="14" spans="1:16" x14ac:dyDescent="0.3">
      <c r="A14" s="35">
        <v>30</v>
      </c>
      <c r="B14" s="29">
        <v>0.7</v>
      </c>
      <c r="C14" s="29"/>
      <c r="D14" s="29"/>
      <c r="E14" s="29"/>
      <c r="F14" s="29"/>
      <c r="G14" s="29"/>
      <c r="H14" s="35">
        <v>12</v>
      </c>
      <c r="I14" s="29">
        <v>2</v>
      </c>
      <c r="J14" s="29"/>
      <c r="K14" s="29"/>
      <c r="L14" s="29">
        <v>1</v>
      </c>
      <c r="M14" s="29"/>
      <c r="N14" s="29"/>
      <c r="O14" s="29"/>
      <c r="P14" s="29"/>
    </row>
    <row r="15" spans="1:16" x14ac:dyDescent="0.3">
      <c r="A15" s="35">
        <v>34</v>
      </c>
      <c r="B15" s="29">
        <v>1</v>
      </c>
      <c r="C15" s="29"/>
      <c r="D15" s="29"/>
      <c r="E15" s="29"/>
      <c r="F15" s="29"/>
      <c r="G15" s="29"/>
      <c r="H15" s="35">
        <v>14</v>
      </c>
      <c r="I15" s="29"/>
      <c r="J15" s="29"/>
      <c r="K15" s="29"/>
      <c r="L15" s="29">
        <v>1</v>
      </c>
      <c r="M15" s="29"/>
      <c r="N15" s="29"/>
      <c r="O15" s="29"/>
      <c r="P15" s="29"/>
    </row>
    <row r="16" spans="1:16" x14ac:dyDescent="0.3">
      <c r="A16" s="35">
        <v>38</v>
      </c>
      <c r="B16" s="29">
        <v>1.3</v>
      </c>
      <c r="C16" s="29"/>
      <c r="D16" s="29"/>
      <c r="E16" s="29"/>
      <c r="F16" s="29"/>
      <c r="G16" s="29"/>
      <c r="H16" s="35">
        <v>13</v>
      </c>
      <c r="I16" s="29">
        <v>2</v>
      </c>
      <c r="J16" s="29"/>
      <c r="K16" s="29"/>
      <c r="L16" s="29"/>
      <c r="M16" s="29"/>
      <c r="N16" s="29"/>
      <c r="O16" s="29"/>
      <c r="P16" s="29"/>
    </row>
    <row r="17" spans="1:16" x14ac:dyDescent="0.3">
      <c r="A17" s="35">
        <v>42</v>
      </c>
      <c r="B17" s="29">
        <v>1.6</v>
      </c>
      <c r="C17" s="29"/>
      <c r="D17" s="29"/>
      <c r="E17" s="29"/>
      <c r="F17" s="29"/>
      <c r="G17" s="29"/>
      <c r="H17" s="35">
        <v>16</v>
      </c>
      <c r="I17" s="29">
        <v>2</v>
      </c>
      <c r="J17" s="29"/>
      <c r="K17" s="29"/>
      <c r="L17" s="29">
        <v>3</v>
      </c>
      <c r="M17" s="29"/>
      <c r="N17" s="29"/>
      <c r="O17" s="29"/>
      <c r="P17" s="29"/>
    </row>
    <row r="18" spans="1:16" x14ac:dyDescent="0.3">
      <c r="A18" s="35">
        <v>46</v>
      </c>
      <c r="B18" s="29">
        <v>2</v>
      </c>
      <c r="C18" s="29"/>
      <c r="D18" s="29"/>
      <c r="E18" s="29"/>
      <c r="F18" s="29"/>
      <c r="G18" s="29"/>
      <c r="H18" s="35">
        <v>20</v>
      </c>
      <c r="I18" s="29">
        <v>2</v>
      </c>
      <c r="J18" s="29"/>
      <c r="K18" s="29"/>
      <c r="L18" s="29"/>
      <c r="M18" s="29"/>
      <c r="N18" s="29"/>
      <c r="O18" s="29"/>
      <c r="P18" s="29"/>
    </row>
    <row r="19" spans="1:16" x14ac:dyDescent="0.3">
      <c r="A19" s="35">
        <v>50</v>
      </c>
      <c r="B19" s="29">
        <v>2.4</v>
      </c>
      <c r="C19" s="29"/>
      <c r="D19" s="29"/>
      <c r="E19" s="29"/>
      <c r="F19" s="29"/>
      <c r="G19" s="29"/>
      <c r="H19" s="35">
        <v>23</v>
      </c>
      <c r="I19" s="29">
        <v>4</v>
      </c>
      <c r="J19" s="29">
        <v>2</v>
      </c>
      <c r="K19" s="29"/>
      <c r="L19" s="29">
        <v>1</v>
      </c>
      <c r="M19" s="29"/>
      <c r="N19" s="29"/>
      <c r="O19" s="29"/>
      <c r="P19" s="29"/>
    </row>
    <row r="20" spans="1:16" x14ac:dyDescent="0.3">
      <c r="A20" s="35">
        <v>54</v>
      </c>
      <c r="B20" s="29">
        <v>2.8</v>
      </c>
      <c r="C20" s="29"/>
      <c r="D20" s="29"/>
      <c r="E20" s="29"/>
      <c r="F20" s="29"/>
      <c r="G20" s="29"/>
      <c r="H20" s="35">
        <v>15</v>
      </c>
      <c r="I20" s="29">
        <v>3</v>
      </c>
      <c r="J20" s="29"/>
      <c r="K20" s="29"/>
      <c r="L20" s="29"/>
      <c r="M20" s="29"/>
      <c r="N20" s="29"/>
      <c r="O20" s="29"/>
      <c r="P20" s="29"/>
    </row>
    <row r="21" spans="1:16" x14ac:dyDescent="0.3">
      <c r="A21" s="35">
        <v>58</v>
      </c>
      <c r="B21" s="29">
        <v>3.3</v>
      </c>
      <c r="C21" s="29"/>
      <c r="D21" s="29"/>
      <c r="E21" s="29"/>
      <c r="F21" s="29"/>
      <c r="G21" s="29"/>
      <c r="H21" s="35">
        <v>14</v>
      </c>
      <c r="I21" s="29">
        <v>2</v>
      </c>
      <c r="J21" s="29">
        <v>1</v>
      </c>
      <c r="K21" s="29"/>
      <c r="L21" s="29">
        <v>1</v>
      </c>
      <c r="M21" s="29"/>
      <c r="N21" s="29"/>
      <c r="O21" s="29"/>
      <c r="P21" s="29"/>
    </row>
    <row r="22" spans="1:16" x14ac:dyDescent="0.3">
      <c r="A22" s="35">
        <v>62</v>
      </c>
      <c r="B22" s="29">
        <v>3.8</v>
      </c>
      <c r="C22" s="29"/>
      <c r="D22" s="29"/>
      <c r="E22" s="29"/>
      <c r="F22" s="29"/>
      <c r="G22" s="29"/>
      <c r="H22" s="35">
        <v>5</v>
      </c>
      <c r="I22" s="29">
        <v>1</v>
      </c>
      <c r="J22" s="29">
        <v>2</v>
      </c>
      <c r="K22" s="29"/>
      <c r="L22" s="29"/>
      <c r="M22" s="29"/>
      <c r="N22" s="29"/>
      <c r="O22" s="29"/>
      <c r="P22" s="29"/>
    </row>
    <row r="23" spans="1:16" x14ac:dyDescent="0.3">
      <c r="A23" s="35">
        <v>66</v>
      </c>
      <c r="B23" s="29">
        <v>4.4000000000000004</v>
      </c>
      <c r="C23" s="29"/>
      <c r="D23" s="29"/>
      <c r="E23" s="29"/>
      <c r="F23" s="29"/>
      <c r="G23" s="29"/>
      <c r="H23" s="35">
        <v>2</v>
      </c>
      <c r="I23" s="29"/>
      <c r="J23" s="29"/>
      <c r="K23" s="29"/>
      <c r="L23" s="29">
        <v>1</v>
      </c>
      <c r="M23" s="29"/>
      <c r="N23" s="29"/>
      <c r="O23" s="29"/>
      <c r="P23" s="29"/>
    </row>
    <row r="24" spans="1:16" x14ac:dyDescent="0.3">
      <c r="A24" s="35">
        <v>74</v>
      </c>
      <c r="B24" s="29">
        <v>5.7</v>
      </c>
      <c r="C24" s="29"/>
      <c r="D24" s="29"/>
      <c r="E24" s="29"/>
      <c r="F24" s="29"/>
      <c r="G24" s="29"/>
      <c r="H24" s="35">
        <v>1</v>
      </c>
      <c r="I24" s="29"/>
      <c r="J24" s="29"/>
      <c r="K24" s="29"/>
      <c r="L24" s="29"/>
      <c r="M24" s="29"/>
      <c r="N24" s="29"/>
      <c r="O24" s="29"/>
      <c r="P24" s="29"/>
    </row>
    <row r="25" spans="1:16" x14ac:dyDescent="0.3">
      <c r="A25" s="3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3">
      <c r="A26" s="35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3">
      <c r="A27" s="3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3">
      <c r="A28" s="3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3">
      <c r="A29" s="35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x14ac:dyDescent="0.3">
      <c r="A30" s="35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x14ac:dyDescent="0.3">
      <c r="A31" s="35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x14ac:dyDescent="0.3">
      <c r="A32" s="35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x14ac:dyDescent="0.3">
      <c r="A33" s="35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x14ac:dyDescent="0.3">
      <c r="A34" s="3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x14ac:dyDescent="0.3">
      <c r="A35" s="35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3">
      <c r="A36" s="3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3">
      <c r="A37" s="35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3">
      <c r="A38" s="35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3">
      <c r="A39" s="3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x14ac:dyDescent="0.3">
      <c r="A40" s="35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3">
      <c r="A41" s="35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x14ac:dyDescent="0.3">
      <c r="A42" s="35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x14ac:dyDescent="0.3">
      <c r="A43" s="3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3">
      <c r="A44" s="35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3">
      <c r="A45" s="35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x14ac:dyDescent="0.3">
      <c r="A46" s="35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3">
      <c r="A47" s="35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8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8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8" x14ac:dyDescent="0.3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8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8" x14ac:dyDescent="0.3">
      <c r="A53" s="17"/>
      <c r="B53" s="17"/>
      <c r="C53" s="33" t="s">
        <v>2</v>
      </c>
      <c r="D53" s="33" t="s">
        <v>14</v>
      </c>
      <c r="E53" s="33" t="s">
        <v>3</v>
      </c>
      <c r="F53" s="33" t="s">
        <v>43</v>
      </c>
      <c r="G53" s="33" t="s">
        <v>13</v>
      </c>
      <c r="H53" s="33" t="s">
        <v>5</v>
      </c>
      <c r="I53" s="33" t="s">
        <v>6</v>
      </c>
      <c r="J53" s="33" t="s">
        <v>7</v>
      </c>
      <c r="K53" s="33" t="s">
        <v>8</v>
      </c>
      <c r="L53" s="33" t="s">
        <v>9</v>
      </c>
      <c r="M53" s="33" t="s">
        <v>10</v>
      </c>
      <c r="N53" s="33" t="s">
        <v>11</v>
      </c>
      <c r="O53" s="33" t="s">
        <v>12</v>
      </c>
      <c r="P53" s="33" t="s">
        <v>4</v>
      </c>
      <c r="Q53" s="32" t="s">
        <v>22</v>
      </c>
      <c r="R53" s="18" t="s">
        <v>39</v>
      </c>
    </row>
    <row r="54" spans="1:18" x14ac:dyDescent="0.3">
      <c r="A54" s="19" t="s">
        <v>21</v>
      </c>
      <c r="B54" s="19" t="s">
        <v>23</v>
      </c>
      <c r="C54" s="13">
        <f>SUM(C9:C51)</f>
        <v>0</v>
      </c>
      <c r="D54" s="13">
        <f t="shared" ref="D54:P54" si="0">SUM(D9:D51)</f>
        <v>1</v>
      </c>
      <c r="E54" s="13">
        <f t="shared" si="0"/>
        <v>0</v>
      </c>
      <c r="F54" s="13">
        <f t="shared" ref="F54" si="1">SUM(F9:F51)</f>
        <v>0</v>
      </c>
      <c r="G54" s="13">
        <f t="shared" si="0"/>
        <v>7</v>
      </c>
      <c r="H54" s="13">
        <f t="shared" si="0"/>
        <v>169</v>
      </c>
      <c r="I54" s="13">
        <f t="shared" si="0"/>
        <v>20</v>
      </c>
      <c r="J54" s="13">
        <f t="shared" si="0"/>
        <v>14</v>
      </c>
      <c r="K54" s="13">
        <f t="shared" si="0"/>
        <v>1</v>
      </c>
      <c r="L54" s="13">
        <f t="shared" si="0"/>
        <v>12</v>
      </c>
      <c r="M54" s="13">
        <f t="shared" si="0"/>
        <v>0</v>
      </c>
      <c r="N54" s="13">
        <f t="shared" si="0"/>
        <v>10</v>
      </c>
      <c r="O54" s="13">
        <f t="shared" si="0"/>
        <v>0</v>
      </c>
      <c r="P54" s="13">
        <f t="shared" si="0"/>
        <v>0</v>
      </c>
      <c r="Q54" s="19">
        <f>SUM(C54:P54)</f>
        <v>234</v>
      </c>
      <c r="R54" s="19" t="s">
        <v>35</v>
      </c>
    </row>
    <row r="55" spans="1:18" x14ac:dyDescent="0.3">
      <c r="A55" s="18"/>
      <c r="B55" s="18" t="s">
        <v>26</v>
      </c>
      <c r="C55" s="20">
        <f>ROUND(C54/$B$6, 1)</f>
        <v>0</v>
      </c>
      <c r="D55" s="20">
        <f t="shared" ref="D55:P55" si="2">ROUND(D54/$B$6, 1)</f>
        <v>1.1000000000000001</v>
      </c>
      <c r="E55" s="20">
        <f t="shared" si="2"/>
        <v>0</v>
      </c>
      <c r="F55" s="20">
        <f t="shared" si="2"/>
        <v>0</v>
      </c>
      <c r="G55" s="20">
        <f t="shared" si="2"/>
        <v>8</v>
      </c>
      <c r="H55" s="20">
        <f t="shared" si="2"/>
        <v>194.3</v>
      </c>
      <c r="I55" s="20">
        <f t="shared" si="2"/>
        <v>23</v>
      </c>
      <c r="J55" s="20">
        <f t="shared" si="2"/>
        <v>16.100000000000001</v>
      </c>
      <c r="K55" s="20">
        <f t="shared" si="2"/>
        <v>1.1000000000000001</v>
      </c>
      <c r="L55" s="20">
        <f t="shared" si="2"/>
        <v>13.8</v>
      </c>
      <c r="M55" s="20">
        <f t="shared" si="2"/>
        <v>0</v>
      </c>
      <c r="N55" s="20">
        <f t="shared" si="2"/>
        <v>11.5</v>
      </c>
      <c r="O55" s="20">
        <f t="shared" si="2"/>
        <v>0</v>
      </c>
      <c r="P55" s="20">
        <f t="shared" si="2"/>
        <v>0</v>
      </c>
      <c r="Q55" s="21">
        <f>ROUND(SUM(C55:P55),0)</f>
        <v>269</v>
      </c>
      <c r="R55" s="18" t="s">
        <v>36</v>
      </c>
    </row>
    <row r="56" spans="1:18" ht="17.399999999999999" x14ac:dyDescent="0.3">
      <c r="A56" s="19" t="s">
        <v>40</v>
      </c>
      <c r="B56" s="19" t="s">
        <v>23</v>
      </c>
      <c r="C56" s="22">
        <f>ROUND('Berechnungen Grundflaeche'!C53, 2)</f>
        <v>0</v>
      </c>
      <c r="D56" s="22">
        <f>ROUND('Berechnungen Grundflaeche'!D53, 2)</f>
        <v>0.05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0.19</v>
      </c>
      <c r="H56" s="22">
        <f>ROUND('Berechnungen Grundflaeche'!H53, 2)</f>
        <v>24.17</v>
      </c>
      <c r="I56" s="22">
        <f>ROUND('Berechnungen Grundflaeche'!I53, 2)</f>
        <v>3.39</v>
      </c>
      <c r="J56" s="22">
        <f>ROUND('Berechnungen Grundflaeche'!J53, 2)</f>
        <v>1.4</v>
      </c>
      <c r="K56" s="22">
        <f>ROUND('Berechnungen Grundflaeche'!K53, 2)</f>
        <v>0.02</v>
      </c>
      <c r="L56" s="22">
        <f>ROUND('Berechnungen Grundflaeche'!L53, 2)</f>
        <v>1.46</v>
      </c>
      <c r="M56" s="22">
        <f>ROUND('Berechnungen Grundflaeche'!M53, 2)</f>
        <v>0</v>
      </c>
      <c r="N56" s="22">
        <f>ROUND('Berechnungen Grundflaeche'!N53, 2)</f>
        <v>0.24</v>
      </c>
      <c r="O56" s="22">
        <f>ROUND('Berechnungen Grundflaeche'!O53, 2)</f>
        <v>0</v>
      </c>
      <c r="P56" s="22">
        <f>ROUND('Berechnungen Grundflaeche'!P53, 2)</f>
        <v>0</v>
      </c>
      <c r="Q56" s="23">
        <f>ROUND('Berechnungen Grundflaeche'!Q53,1)</f>
        <v>30.9</v>
      </c>
      <c r="R56" s="19" t="s">
        <v>41</v>
      </c>
    </row>
    <row r="57" spans="1:18" ht="17.399999999999999" x14ac:dyDescent="0.3">
      <c r="A57" s="19"/>
      <c r="B57" s="19" t="s">
        <v>26</v>
      </c>
      <c r="C57" s="22">
        <f>ROUND('Berechnungen Grundflaeche'!C54, 2)</f>
        <v>0</v>
      </c>
      <c r="D57" s="22">
        <f>ROUND('Berechnungen Grundflaeche'!D54, 2)</f>
        <v>0.06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0.22</v>
      </c>
      <c r="H57" s="22">
        <f>ROUND('Berechnungen Grundflaeche'!H54, 2)</f>
        <v>27.78</v>
      </c>
      <c r="I57" s="22">
        <f>ROUND('Berechnungen Grundflaeche'!I54, 2)</f>
        <v>3.89</v>
      </c>
      <c r="J57" s="22">
        <f>ROUND('Berechnungen Grundflaeche'!J54, 2)</f>
        <v>1.61</v>
      </c>
      <c r="K57" s="22">
        <f>ROUND('Berechnungen Grundflaeche'!K54, 2)</f>
        <v>0.02</v>
      </c>
      <c r="L57" s="22">
        <f>ROUND('Berechnungen Grundflaeche'!L54, 2)</f>
        <v>1.68</v>
      </c>
      <c r="M57" s="22">
        <f>ROUND('Berechnungen Grundflaeche'!M54, 2)</f>
        <v>0</v>
      </c>
      <c r="N57" s="22">
        <f>ROUND('Berechnungen Grundflaeche'!N54, 2)</f>
        <v>0.28000000000000003</v>
      </c>
      <c r="O57" s="22">
        <f>ROUND('Berechnungen Grundflaeche'!O54, 2)</f>
        <v>0</v>
      </c>
      <c r="P57" s="22">
        <f>ROUND('Berechnungen Grundflaeche'!P54, 2)</f>
        <v>0</v>
      </c>
      <c r="Q57" s="23">
        <f>ROUND('Berechnungen Grundflaeche'!Q54, 1)</f>
        <v>35.5</v>
      </c>
      <c r="R57" s="19" t="s">
        <v>42</v>
      </c>
    </row>
    <row r="58" spans="1:18" x14ac:dyDescent="0.3">
      <c r="A58" s="18"/>
      <c r="B58" s="18" t="s">
        <v>27</v>
      </c>
      <c r="C58" s="24">
        <f>ROUND(100 * 'Berechnungen Grundflaeche'!C55,0)</f>
        <v>0</v>
      </c>
      <c r="D58" s="24">
        <f>ROUND(100 * 'Berechnungen Grundflaeche'!D55,0)</f>
        <v>0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1</v>
      </c>
      <c r="H58" s="24">
        <f>ROUND(100 * 'Berechnungen Grundflaeche'!H55,0)</f>
        <v>78</v>
      </c>
      <c r="I58" s="24">
        <f>ROUND(100 * 'Berechnungen Grundflaeche'!I55,0)</f>
        <v>11</v>
      </c>
      <c r="J58" s="24">
        <f>ROUND(100 * 'Berechnungen Grundflaeche'!J55,0)</f>
        <v>5</v>
      </c>
      <c r="K58" s="24">
        <f>ROUND(100 * 'Berechnungen Grundflaeche'!K55,0)</f>
        <v>0</v>
      </c>
      <c r="L58" s="24">
        <f>ROUND(100 * 'Berechnungen Grundflaeche'!L55,0)</f>
        <v>5</v>
      </c>
      <c r="M58" s="24">
        <f>ROUND(100 * 'Berechnungen Grundflaeche'!M55,0)</f>
        <v>0</v>
      </c>
      <c r="N58" s="24">
        <f>ROUND(100 * 'Berechnungen Grundflaeche'!N55,0)</f>
        <v>1</v>
      </c>
      <c r="O58" s="24">
        <f>ROUND(100 * 'Berechnungen Grundflaeche'!O55,0)</f>
        <v>0</v>
      </c>
      <c r="P58" s="24">
        <f>ROUND(100 * 'Berechnungen Grundflaeche'!P55,0)</f>
        <v>0</v>
      </c>
      <c r="Q58" s="25"/>
      <c r="R58" s="18" t="s">
        <v>44</v>
      </c>
    </row>
    <row r="59" spans="1:18" x14ac:dyDescent="0.3">
      <c r="A59" s="19" t="s">
        <v>46</v>
      </c>
      <c r="B59" s="19" t="s">
        <v>23</v>
      </c>
      <c r="C59" s="26">
        <f>ROUND('Berechnungen Vorrat'!C53, 1)</f>
        <v>0</v>
      </c>
      <c r="D59" s="26">
        <f>ROUND('Berechnungen Vorrat'!D53, 1)</f>
        <v>0.5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1.6</v>
      </c>
      <c r="H59" s="26">
        <f>ROUND('Berechnungen Vorrat'!H53, 1)</f>
        <v>288.5</v>
      </c>
      <c r="I59" s="26">
        <f>ROUND('Berechnungen Vorrat'!I53, 1)</f>
        <v>40.6</v>
      </c>
      <c r="J59" s="26">
        <f>ROUND('Berechnungen Vorrat'!J53, 1)</f>
        <v>17.100000000000001</v>
      </c>
      <c r="K59" s="26">
        <f>ROUND('Berechnungen Vorrat'!K53, 1)</f>
        <v>0.1</v>
      </c>
      <c r="L59" s="26">
        <f>ROUND('Berechnungen Vorrat'!L53, 1)</f>
        <v>17.2</v>
      </c>
      <c r="M59" s="26">
        <f>ROUND('Berechnungen Vorrat'!M53, 1)</f>
        <v>0</v>
      </c>
      <c r="N59" s="26">
        <f>ROUND('Berechnungen Vorrat'!N53, 1)</f>
        <v>1.9</v>
      </c>
      <c r="O59" s="26">
        <f>ROUND('Berechnungen Vorrat'!O53, 1)</f>
        <v>0</v>
      </c>
      <c r="P59" s="26">
        <f>ROUND('Berechnungen Vorrat'!P53, 1)</f>
        <v>0</v>
      </c>
      <c r="Q59" s="27">
        <f>ROUND('Berechnungen Vorrat'!Q53, 0)</f>
        <v>368</v>
      </c>
      <c r="R59" s="19" t="s">
        <v>37</v>
      </c>
    </row>
    <row r="60" spans="1:18" x14ac:dyDescent="0.3">
      <c r="A60" s="19"/>
      <c r="B60" s="19" t="s">
        <v>26</v>
      </c>
      <c r="C60" s="26">
        <f>ROUND('Berechnungen Vorrat'!C54, 1)</f>
        <v>0</v>
      </c>
      <c r="D60" s="26">
        <f>ROUND('Berechnungen Vorrat'!D54, 1)</f>
        <v>0.6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1.8</v>
      </c>
      <c r="H60" s="26">
        <f>ROUND('Berechnungen Vorrat'!H54, 1)</f>
        <v>331.6</v>
      </c>
      <c r="I60" s="26">
        <f>ROUND('Berechnungen Vorrat'!I54, 1)</f>
        <v>46.7</v>
      </c>
      <c r="J60" s="26">
        <f>ROUND('Berechnungen Vorrat'!J54, 1)</f>
        <v>19.7</v>
      </c>
      <c r="K60" s="26">
        <f>ROUND('Berechnungen Vorrat'!K54, 1)</f>
        <v>0.1</v>
      </c>
      <c r="L60" s="26">
        <f>ROUND('Berechnungen Vorrat'!L54, 1)</f>
        <v>19.8</v>
      </c>
      <c r="M60" s="26">
        <f>ROUND('Berechnungen Vorrat'!M54, 1)</f>
        <v>0</v>
      </c>
      <c r="N60" s="26">
        <f>ROUND('Berechnungen Vorrat'!N54, 1)</f>
        <v>2.2000000000000002</v>
      </c>
      <c r="O60" s="26">
        <f>ROUND('Berechnungen Vorrat'!O54, 1)</f>
        <v>0</v>
      </c>
      <c r="P60" s="26">
        <f>ROUND('Berechnungen Vorrat'!P54, 1)</f>
        <v>0</v>
      </c>
      <c r="Q60" s="27">
        <f>ROUND('Berechnungen Vorrat'!Q54, 0)</f>
        <v>422</v>
      </c>
      <c r="R60" s="19" t="s">
        <v>38</v>
      </c>
    </row>
    <row r="61" spans="1:18" x14ac:dyDescent="0.3">
      <c r="A61" s="18"/>
      <c r="B61" s="18" t="s">
        <v>27</v>
      </c>
      <c r="C61" s="24">
        <f>ROUND(100 * 'Berechnungen Vorrat'!C55, 0)</f>
        <v>0</v>
      </c>
      <c r="D61" s="24">
        <f>ROUND(100 * 'Berechnungen Vorrat'!D55, 0)</f>
        <v>0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79</v>
      </c>
      <c r="I61" s="24">
        <f>ROUND(100 * 'Berechnungen Vorrat'!I55, 0)</f>
        <v>11</v>
      </c>
      <c r="J61" s="24">
        <f>ROUND(100 * 'Berechnungen Vorrat'!J55, 0)</f>
        <v>5</v>
      </c>
      <c r="K61" s="24">
        <f>ROUND(100 * 'Berechnungen Vorrat'!K55, 0)</f>
        <v>0</v>
      </c>
      <c r="L61" s="24">
        <f>ROUND(100 * 'Berechnungen Vorrat'!L55, 0)</f>
        <v>5</v>
      </c>
      <c r="M61" s="24">
        <f>ROUND(100 * 'Berechnungen Vorrat'!M55, 0)</f>
        <v>0</v>
      </c>
      <c r="N61" s="24">
        <f>ROUND(100 * 'Berechnungen Vorrat'!N55, 0)</f>
        <v>1</v>
      </c>
      <c r="O61" s="24">
        <f>ROUND(100 * 'Berechnungen Vorrat'!O55, 0)</f>
        <v>0</v>
      </c>
      <c r="P61" s="24">
        <f>ROUND(100 * 'Berechnungen Vorrat'!P55, 0)</f>
        <v>0</v>
      </c>
      <c r="Q61" s="25"/>
      <c r="R61" s="18" t="s">
        <v>45</v>
      </c>
    </row>
  </sheetData>
  <sheetProtection algorithmName="SHA-512" hashValue="EYm4cYDmZ1n8QcEMbjwzaEcX2fburv8rphEewM8XWgSc2QfjF0fMOK03/wBIind2oBrBrCN6jVRTfsq86FSqPA==" saltValue="NuS8aY1G+eKJQG0E2IY2a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354B-0FD3-4D80-9F29-0BA34ECEA060}">
  <dimension ref="A1:P51"/>
  <sheetViews>
    <sheetView workbookViewId="0">
      <selection activeCell="G13" sqref="G13"/>
    </sheetView>
  </sheetViews>
  <sheetFormatPr baseColWidth="10" defaultColWidth="11" defaultRowHeight="15.6" x14ac:dyDescent="0.3"/>
  <cols>
    <col min="1" max="1" width="17.8984375" style="2" customWidth="1"/>
    <col min="2" max="2" width="12" style="2" customWidth="1"/>
    <col min="3" max="16384" width="11" style="2"/>
  </cols>
  <sheetData>
    <row r="1" spans="1:16" ht="21" x14ac:dyDescent="0.4">
      <c r="A1" s="1" t="s">
        <v>28</v>
      </c>
    </row>
    <row r="2" spans="1:16" x14ac:dyDescent="0.3">
      <c r="A2" s="10" t="s">
        <v>34</v>
      </c>
    </row>
    <row r="3" spans="1:16" x14ac:dyDescent="0.3">
      <c r="A3" s="3" t="s">
        <v>15</v>
      </c>
      <c r="B3" s="4"/>
    </row>
    <row r="4" spans="1:16" x14ac:dyDescent="0.3">
      <c r="A4" s="3" t="s">
        <v>16</v>
      </c>
      <c r="B4" s="4"/>
    </row>
    <row r="5" spans="1:16" x14ac:dyDescent="0.3">
      <c r="A5" s="3" t="s">
        <v>17</v>
      </c>
      <c r="B5" s="4"/>
    </row>
    <row r="6" spans="1:16" x14ac:dyDescent="0.3">
      <c r="A6" s="3" t="s">
        <v>18</v>
      </c>
      <c r="B6" s="4">
        <f>Kluppierungsprotokoll!B6</f>
        <v>0.87</v>
      </c>
      <c r="C6" s="3" t="s">
        <v>0</v>
      </c>
    </row>
    <row r="8" spans="1:16" ht="46.8" x14ac:dyDescent="0.3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">
      <c r="A9" s="7">
        <f>Kluppierungsprotokoll!A9</f>
        <v>10</v>
      </c>
      <c r="B9" s="7">
        <f>Kluppierungsprotokoll!B9</f>
        <v>0.1</v>
      </c>
      <c r="C9" s="7">
        <f>Kluppierungsprotokoll!C9/$B$6</f>
        <v>0</v>
      </c>
      <c r="D9" s="7">
        <f>Kluppierungsprotokoll!D9/$B$6</f>
        <v>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1.1494252873563218</v>
      </c>
      <c r="H9" s="7">
        <f>Kluppierungsprotokoll!H9/$B$6</f>
        <v>13.793103448275863</v>
      </c>
      <c r="I9" s="7">
        <f>Kluppierungsprotokoll!I9/$B$6</f>
        <v>0</v>
      </c>
      <c r="J9" s="7">
        <f>Kluppierungsprotokoll!J9/$B$6</f>
        <v>6.8965517241379315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1.1494252873563218</v>
      </c>
      <c r="O9" s="7">
        <f>Kluppierungsprotokoll!O9/$B$6</f>
        <v>0</v>
      </c>
      <c r="P9" s="7">
        <f>Kluppierungsprotokoll!P9/$B$6</f>
        <v>0</v>
      </c>
    </row>
    <row r="10" spans="1:16" x14ac:dyDescent="0.3">
      <c r="A10" s="8">
        <f>Kluppierungsprotokoll!A10</f>
        <v>14</v>
      </c>
      <c r="B10" s="8">
        <f>Kluppierungsprotokoll!B10</f>
        <v>0.1</v>
      </c>
      <c r="C10" s="8">
        <f>Kluppierungsprotokoll!C10/$B$6</f>
        <v>0</v>
      </c>
      <c r="D10" s="8">
        <f>Kluppierungsprotokoll!D10/$B$6</f>
        <v>0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1.1494252873563218</v>
      </c>
      <c r="H10" s="8">
        <f>Kluppierungsprotokoll!H10/$B$6</f>
        <v>8.0459770114942533</v>
      </c>
      <c r="I10" s="8">
        <f>Kluppierungsprotokoll!I10/$B$6</f>
        <v>0</v>
      </c>
      <c r="J10" s="8">
        <f>Kluppierungsprotokoll!J10/$B$6</f>
        <v>1.1494252873563218</v>
      </c>
      <c r="K10" s="8">
        <f>Kluppierungsprotokoll!K10/$B$6</f>
        <v>1.1494252873563218</v>
      </c>
      <c r="L10" s="8">
        <f>Kluppierungsprotokoll!L10/$B$6</f>
        <v>2.2988505747126435</v>
      </c>
      <c r="M10" s="8">
        <f>Kluppierungsprotokoll!M10/$B$6</f>
        <v>0</v>
      </c>
      <c r="N10" s="8">
        <f>Kluppierungsprotokoll!N10/$B$6</f>
        <v>2.2988505747126435</v>
      </c>
      <c r="O10" s="8">
        <f>Kluppierungsprotokoll!O10/$B$6</f>
        <v>0</v>
      </c>
      <c r="P10" s="8">
        <f>Kluppierungsprotokoll!P10/$B$6</f>
        <v>0</v>
      </c>
    </row>
    <row r="11" spans="1:16" x14ac:dyDescent="0.3">
      <c r="A11" s="8">
        <f>Kluppierungsprotokoll!A11</f>
        <v>18</v>
      </c>
      <c r="B11" s="8">
        <f>Kluppierungsprotokoll!B11</f>
        <v>0.2</v>
      </c>
      <c r="C11" s="8">
        <f>Kluppierungsprotokoll!C11/$B$6</f>
        <v>0</v>
      </c>
      <c r="D11" s="8">
        <f>Kluppierungsprotokoll!D11/$B$6</f>
        <v>0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3.4482758620689657</v>
      </c>
      <c r="H11" s="8">
        <f>Kluppierungsprotokoll!H11/$B$6</f>
        <v>8.0459770114942533</v>
      </c>
      <c r="I11" s="8">
        <f>Kluppierungsprotokoll!I11/$B$6</f>
        <v>0</v>
      </c>
      <c r="J11" s="8">
        <f>Kluppierungsprotokoll!J11/$B$6</f>
        <v>1.1494252873563218</v>
      </c>
      <c r="K11" s="8">
        <f>Kluppierungsprotokoll!K11/$B$6</f>
        <v>0</v>
      </c>
      <c r="L11" s="8">
        <f>Kluppierungsprotokoll!L11/$B$6</f>
        <v>2.2988505747126435</v>
      </c>
      <c r="M11" s="8">
        <f>Kluppierungsprotokoll!M11/$B$6</f>
        <v>0</v>
      </c>
      <c r="N11" s="8">
        <f>Kluppierungsprotokoll!N11/$B$6</f>
        <v>5.7471264367816088</v>
      </c>
      <c r="O11" s="8">
        <f>Kluppierungsprotokoll!O11/$B$6</f>
        <v>0</v>
      </c>
      <c r="P11" s="8">
        <f>Kluppierungsprotokoll!P11/$B$6</f>
        <v>0</v>
      </c>
    </row>
    <row r="12" spans="1:16" x14ac:dyDescent="0.3">
      <c r="A12" s="8">
        <f>Kluppierungsprotokoll!A12</f>
        <v>22</v>
      </c>
      <c r="B12" s="8">
        <f>Kluppierungsprotokoll!B12</f>
        <v>0.3</v>
      </c>
      <c r="C12" s="8">
        <f>Kluppierungsprotokoll!C12/$B$6</f>
        <v>0</v>
      </c>
      <c r="D12" s="8">
        <f>Kluppierungsprotokoll!D12/$B$6</f>
        <v>0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1.1494252873563218</v>
      </c>
      <c r="H12" s="8">
        <f>Kluppierungsprotokoll!H12/$B$6</f>
        <v>3.4482758620689657</v>
      </c>
      <c r="I12" s="8">
        <f>Kluppierungsprotokoll!I12/$B$6</f>
        <v>0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2.2988505747126435</v>
      </c>
      <c r="O12" s="8">
        <f>Kluppierungsprotokoll!O12/$B$6</f>
        <v>0</v>
      </c>
      <c r="P12" s="8">
        <f>Kluppierungsprotokoll!P12/$B$6</f>
        <v>0</v>
      </c>
    </row>
    <row r="13" spans="1:16" x14ac:dyDescent="0.3">
      <c r="A13" s="8">
        <f>Kluppierungsprotokoll!A13</f>
        <v>26</v>
      </c>
      <c r="B13" s="8">
        <f>Kluppierungsprotokoll!B13</f>
        <v>0.5</v>
      </c>
      <c r="C13" s="8">
        <f>Kluppierungsprotokoll!C13/$B$6</f>
        <v>0</v>
      </c>
      <c r="D13" s="8">
        <f>Kluppierungsprotokoll!D13/$B$6</f>
        <v>1.1494252873563218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1.1494252873563218</v>
      </c>
      <c r="H13" s="8">
        <f>Kluppierungsprotokoll!H13/$B$6</f>
        <v>5.7471264367816088</v>
      </c>
      <c r="I13" s="8">
        <f>Kluppierungsprotokoll!I13/$B$6</f>
        <v>2.2988505747126435</v>
      </c>
      <c r="J13" s="8">
        <f>Kluppierungsprotokoll!J13/$B$6</f>
        <v>1.1494252873563218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</row>
    <row r="14" spans="1:16" x14ac:dyDescent="0.3">
      <c r="A14" s="8">
        <f>Kluppierungsprotokoll!A14</f>
        <v>30</v>
      </c>
      <c r="B14" s="8">
        <f>Kluppierungsprotokoll!B14</f>
        <v>0.7</v>
      </c>
      <c r="C14" s="8">
        <f>Kluppierungsprotokoll!C14/$B$6</f>
        <v>0</v>
      </c>
      <c r="D14" s="8">
        <f>Kluppierungsprotokoll!D14/$B$6</f>
        <v>0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13.793103448275863</v>
      </c>
      <c r="I14" s="8">
        <f>Kluppierungsprotokoll!I14/$B$6</f>
        <v>2.2988505747126435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1.1494252873563218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</row>
    <row r="15" spans="1:16" x14ac:dyDescent="0.3">
      <c r="A15" s="8">
        <f>Kluppierungsprotokoll!A15</f>
        <v>34</v>
      </c>
      <c r="B15" s="8">
        <f>Kluppierungsprotokoll!B15</f>
        <v>1</v>
      </c>
      <c r="C15" s="8">
        <f>Kluppierungsprotokoll!C15/$B$6</f>
        <v>0</v>
      </c>
      <c r="D15" s="8">
        <f>Kluppierungsprotokoll!D15/$B$6</f>
        <v>0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16.091954022988507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1.1494252873563218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</row>
    <row r="16" spans="1:16" x14ac:dyDescent="0.3">
      <c r="A16" s="8">
        <f>Kluppierungsprotokoll!A16</f>
        <v>38</v>
      </c>
      <c r="B16" s="8">
        <f>Kluppierungsprotokoll!B16</f>
        <v>1.3</v>
      </c>
      <c r="C16" s="8">
        <f>Kluppierungsprotokoll!C16/$B$6</f>
        <v>0</v>
      </c>
      <c r="D16" s="8">
        <f>Kluppierungsprotokoll!D16/$B$6</f>
        <v>0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14.942528735632184</v>
      </c>
      <c r="I16" s="8">
        <f>Kluppierungsprotokoll!I16/$B$6</f>
        <v>2.2988505747126435</v>
      </c>
      <c r="J16" s="8">
        <f>Kluppierungsprotokoll!J16/$B$6</f>
        <v>0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</row>
    <row r="17" spans="1:16" x14ac:dyDescent="0.3">
      <c r="A17" s="8">
        <f>Kluppierungsprotokoll!A17</f>
        <v>42</v>
      </c>
      <c r="B17" s="8">
        <f>Kluppierungsprotokoll!B17</f>
        <v>1.6</v>
      </c>
      <c r="C17" s="8">
        <f>Kluppierungsprotokoll!C17/$B$6</f>
        <v>0</v>
      </c>
      <c r="D17" s="8">
        <f>Kluppierungsprotokoll!D17/$B$6</f>
        <v>0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18.390804597701148</v>
      </c>
      <c r="I17" s="8">
        <f>Kluppierungsprotokoll!I17/$B$6</f>
        <v>2.2988505747126435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3.4482758620689657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</row>
    <row r="18" spans="1:16" x14ac:dyDescent="0.3">
      <c r="A18" s="8">
        <f>Kluppierungsprotokoll!A18</f>
        <v>46</v>
      </c>
      <c r="B18" s="8">
        <f>Kluppierungsprotokoll!B18</f>
        <v>2</v>
      </c>
      <c r="C18" s="8">
        <f>Kluppierungsprotokoll!C18/$B$6</f>
        <v>0</v>
      </c>
      <c r="D18" s="8">
        <f>Kluppierungsprotokoll!D18/$B$6</f>
        <v>0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22.988505747126435</v>
      </c>
      <c r="I18" s="8">
        <f>Kluppierungsprotokoll!I18/$B$6</f>
        <v>2.2988505747126435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</row>
    <row r="19" spans="1:16" x14ac:dyDescent="0.3">
      <c r="A19" s="8">
        <f>Kluppierungsprotokoll!A19</f>
        <v>50</v>
      </c>
      <c r="B19" s="8">
        <f>Kluppierungsprotokoll!B19</f>
        <v>2.4</v>
      </c>
      <c r="C19" s="8">
        <f>Kluppierungsprotokoll!C19/$B$6</f>
        <v>0</v>
      </c>
      <c r="D19" s="8">
        <f>Kluppierungsprotokoll!D19/$B$6</f>
        <v>0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26.436781609195403</v>
      </c>
      <c r="I19" s="8">
        <f>Kluppierungsprotokoll!I19/$B$6</f>
        <v>4.5977011494252871</v>
      </c>
      <c r="J19" s="8">
        <f>Kluppierungsprotokoll!J19/$B$6</f>
        <v>2.2988505747126435</v>
      </c>
      <c r="K19" s="8">
        <f>Kluppierungsprotokoll!K19/$B$6</f>
        <v>0</v>
      </c>
      <c r="L19" s="8">
        <f>Kluppierungsprotokoll!L19/$B$6</f>
        <v>1.1494252873563218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</row>
    <row r="20" spans="1:16" x14ac:dyDescent="0.3">
      <c r="A20" s="8">
        <f>Kluppierungsprotokoll!A20</f>
        <v>54</v>
      </c>
      <c r="B20" s="8">
        <f>Kluppierungsprotokoll!B20</f>
        <v>2.8</v>
      </c>
      <c r="C20" s="8">
        <f>Kluppierungsprotokoll!C20/$B$6</f>
        <v>0</v>
      </c>
      <c r="D20" s="8">
        <f>Kluppierungsprotokoll!D20/$B$6</f>
        <v>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17.241379310344829</v>
      </c>
      <c r="I20" s="8">
        <f>Kluppierungsprotokoll!I20/$B$6</f>
        <v>3.4482758620689657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</row>
    <row r="21" spans="1:16" x14ac:dyDescent="0.3">
      <c r="A21" s="8">
        <f>Kluppierungsprotokoll!A21</f>
        <v>58</v>
      </c>
      <c r="B21" s="8">
        <f>Kluppierungsprotokoll!B21</f>
        <v>3.3</v>
      </c>
      <c r="C21" s="8">
        <f>Kluppierungsprotokoll!C21/$B$6</f>
        <v>0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16.091954022988507</v>
      </c>
      <c r="I21" s="8">
        <f>Kluppierungsprotokoll!I21/$B$6</f>
        <v>2.2988505747126435</v>
      </c>
      <c r="J21" s="8">
        <f>Kluppierungsprotokoll!J21/$B$6</f>
        <v>1.1494252873563218</v>
      </c>
      <c r="K21" s="8">
        <f>Kluppierungsprotokoll!K21/$B$6</f>
        <v>0</v>
      </c>
      <c r="L21" s="8">
        <f>Kluppierungsprotokoll!L21/$B$6</f>
        <v>1.1494252873563218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</row>
    <row r="22" spans="1:16" x14ac:dyDescent="0.3">
      <c r="A22" s="8">
        <f>Kluppierungsprotokoll!A22</f>
        <v>62</v>
      </c>
      <c r="B22" s="8">
        <f>Kluppierungsprotokoll!B22</f>
        <v>3.8</v>
      </c>
      <c r="C22" s="8">
        <f>Kluppierungsprotokoll!C22/$B$6</f>
        <v>0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5.7471264367816088</v>
      </c>
      <c r="I22" s="8">
        <f>Kluppierungsprotokoll!I22/$B$6</f>
        <v>1.1494252873563218</v>
      </c>
      <c r="J22" s="8">
        <f>Kluppierungsprotokoll!J22/$B$6</f>
        <v>2.2988505747126435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</row>
    <row r="23" spans="1:16" x14ac:dyDescent="0.3">
      <c r="A23" s="8">
        <f>Kluppierungsprotokoll!A23</f>
        <v>66</v>
      </c>
      <c r="B23" s="8">
        <f>Kluppierungsprotokoll!B23</f>
        <v>4.4000000000000004</v>
      </c>
      <c r="C23" s="8">
        <f>Kluppierungsprotokoll!C23/$B$6</f>
        <v>0</v>
      </c>
      <c r="D23" s="8">
        <f>Kluppierungsprotokoll!D23/$B$6</f>
        <v>0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2.2988505747126435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1.1494252873563218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</row>
    <row r="24" spans="1:16" x14ac:dyDescent="0.3">
      <c r="A24" s="8">
        <f>Kluppierungsprotokoll!A24</f>
        <v>74</v>
      </c>
      <c r="B24" s="8">
        <f>Kluppierungsprotokoll!B24</f>
        <v>5.7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1.1494252873563218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</row>
    <row r="25" spans="1:16" x14ac:dyDescent="0.3">
      <c r="A25" s="8">
        <f>Kluppierungsprotokoll!A25</f>
        <v>0</v>
      </c>
      <c r="B25" s="8">
        <f>Kluppierungsprotokoll!B25</f>
        <v>0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</row>
    <row r="26" spans="1:16" x14ac:dyDescent="0.3">
      <c r="A26" s="8">
        <f>Kluppierungsprotokoll!A26</f>
        <v>0</v>
      </c>
      <c r="B26" s="8">
        <f>Kluppierungsprotokoll!B26</f>
        <v>0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</row>
    <row r="27" spans="1:16" x14ac:dyDescent="0.3">
      <c r="A27" s="8">
        <f>Kluppierungsprotokoll!A27</f>
        <v>0</v>
      </c>
      <c r="B27" s="8">
        <f>Kluppierungsprotokoll!B27</f>
        <v>0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</row>
    <row r="28" spans="1:16" x14ac:dyDescent="0.3">
      <c r="A28" s="8">
        <f>Kluppierungsprotokoll!A28</f>
        <v>0</v>
      </c>
      <c r="B28" s="8">
        <f>Kluppierungsprotokoll!B28</f>
        <v>0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</row>
    <row r="29" spans="1:16" x14ac:dyDescent="0.3">
      <c r="A29" s="8">
        <f>Kluppierungsprotokoll!A29</f>
        <v>0</v>
      </c>
      <c r="B29" s="8">
        <f>Kluppierungsprotokoll!B29</f>
        <v>0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</row>
    <row r="30" spans="1:16" x14ac:dyDescent="0.3">
      <c r="A30" s="8">
        <f>Kluppierungsprotokoll!A30</f>
        <v>0</v>
      </c>
      <c r="B30" s="8">
        <f>Kluppierungsprotokoll!B30</f>
        <v>0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</row>
    <row r="31" spans="1:16" x14ac:dyDescent="0.3">
      <c r="A31" s="8">
        <f>Kluppierungsprotokoll!A31</f>
        <v>0</v>
      </c>
      <c r="B31" s="8">
        <f>Kluppierungsprotokoll!B31</f>
        <v>0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</row>
    <row r="32" spans="1:16" x14ac:dyDescent="0.3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</row>
    <row r="33" spans="1:16" x14ac:dyDescent="0.3">
      <c r="A33" s="8">
        <f>Kluppierungsprotokoll!A33</f>
        <v>0</v>
      </c>
      <c r="B33" s="8">
        <f>Kluppierungsprotokoll!B33</f>
        <v>0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</row>
    <row r="34" spans="1:16" x14ac:dyDescent="0.3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</row>
    <row r="35" spans="1:16" x14ac:dyDescent="0.3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</row>
    <row r="36" spans="1:16" x14ac:dyDescent="0.3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</row>
    <row r="37" spans="1:16" x14ac:dyDescent="0.3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</row>
    <row r="38" spans="1:16" x14ac:dyDescent="0.3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</row>
    <row r="39" spans="1:16" x14ac:dyDescent="0.3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</row>
    <row r="40" spans="1:16" x14ac:dyDescent="0.3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</row>
    <row r="41" spans="1:16" x14ac:dyDescent="0.3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</row>
    <row r="42" spans="1:16" x14ac:dyDescent="0.3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</row>
    <row r="43" spans="1:16" x14ac:dyDescent="0.3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</row>
    <row r="44" spans="1:16" x14ac:dyDescent="0.3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</row>
    <row r="45" spans="1:16" x14ac:dyDescent="0.3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</row>
    <row r="46" spans="1:16" x14ac:dyDescent="0.3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</row>
    <row r="47" spans="1:16" x14ac:dyDescent="0.3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</row>
    <row r="48" spans="1:16" x14ac:dyDescent="0.3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</row>
    <row r="49" spans="1:16" x14ac:dyDescent="0.3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</row>
    <row r="50" spans="1:16" x14ac:dyDescent="0.3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</row>
    <row r="51" spans="1:16" x14ac:dyDescent="0.3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CF25-A9DC-4693-948D-BCCEB4B8A94F}">
  <dimension ref="A1:Q55"/>
  <sheetViews>
    <sheetView workbookViewId="0">
      <selection activeCell="G13" sqref="G13"/>
    </sheetView>
  </sheetViews>
  <sheetFormatPr baseColWidth="10" defaultColWidth="11" defaultRowHeight="15.6" x14ac:dyDescent="0.3"/>
  <cols>
    <col min="1" max="1" width="17.8984375" style="2" customWidth="1"/>
    <col min="2" max="2" width="12" style="2" customWidth="1"/>
    <col min="3" max="16384" width="11" style="2"/>
  </cols>
  <sheetData>
    <row r="1" spans="1:16" ht="21" x14ac:dyDescent="0.4">
      <c r="A1" s="1" t="s">
        <v>29</v>
      </c>
    </row>
    <row r="2" spans="1:16" x14ac:dyDescent="0.3">
      <c r="A2" s="10" t="s">
        <v>33</v>
      </c>
    </row>
    <row r="3" spans="1:16" x14ac:dyDescent="0.3">
      <c r="A3" s="3" t="s">
        <v>15</v>
      </c>
      <c r="B3" s="4"/>
    </row>
    <row r="4" spans="1:16" x14ac:dyDescent="0.3">
      <c r="A4" s="3" t="s">
        <v>16</v>
      </c>
      <c r="B4" s="4"/>
    </row>
    <row r="5" spans="1:16" x14ac:dyDescent="0.3">
      <c r="A5" s="3" t="s">
        <v>17</v>
      </c>
      <c r="B5" s="4"/>
    </row>
    <row r="6" spans="1:16" x14ac:dyDescent="0.3">
      <c r="A6" s="3" t="s">
        <v>18</v>
      </c>
      <c r="B6" s="4">
        <f>Kluppierungsprotokoll!B6</f>
        <v>0.87</v>
      </c>
      <c r="C6" s="3" t="s">
        <v>0</v>
      </c>
    </row>
    <row r="8" spans="1:16" ht="46.8" x14ac:dyDescent="0.3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">
      <c r="A9" s="7">
        <f>Kluppierungsprotokoll!A9</f>
        <v>10</v>
      </c>
      <c r="B9" s="7">
        <f>Kluppierungsprotokoll!B9</f>
        <v>0.1</v>
      </c>
      <c r="C9" s="7">
        <f>Kluppierungsprotokoll!C9*($A9/200)^2*PI()</f>
        <v>0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7.8539816339744835E-3</v>
      </c>
      <c r="H9" s="7">
        <f>Kluppierungsprotokoll!H9*($A9/200)^2*PI()</f>
        <v>9.4247779607693816E-2</v>
      </c>
      <c r="I9" s="7">
        <f>Kluppierungsprotokoll!I9*($A9/200)^2*PI()</f>
        <v>0</v>
      </c>
      <c r="J9" s="7">
        <f>Kluppierungsprotokoll!J9*($A9/200)^2*PI()</f>
        <v>4.7123889803846908E-2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7.8539816339744835E-3</v>
      </c>
      <c r="O9" s="7">
        <f>Kluppierungsprotokoll!O9*($A9/200)^2*PI()</f>
        <v>0</v>
      </c>
      <c r="P9" s="7">
        <f>Kluppierungsprotokoll!P9*($A9/200)^2*PI()</f>
        <v>0</v>
      </c>
    </row>
    <row r="10" spans="1:16" x14ac:dyDescent="0.3">
      <c r="A10" s="8">
        <f>Kluppierungsprotokoll!A10</f>
        <v>14</v>
      </c>
      <c r="B10" s="8">
        <f>Kluppierungsprotokoll!B10</f>
        <v>0.1</v>
      </c>
      <c r="C10" s="8">
        <f>Kluppierungsprotokoll!C10*($A10/200)^2*PI()</f>
        <v>0</v>
      </c>
      <c r="D10" s="8">
        <f>Kluppierungsprotokoll!D10*($A10/200)^2*PI()</f>
        <v>0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1.5393804002589988E-2</v>
      </c>
      <c r="H10" s="8">
        <f>Kluppierungsprotokoll!H10*($A10/200)^2*PI()</f>
        <v>0.10775662801812992</v>
      </c>
      <c r="I10" s="8">
        <f>Kluppierungsprotokoll!I10*($A10/200)^2*PI()</f>
        <v>0</v>
      </c>
      <c r="J10" s="8">
        <f>Kluppierungsprotokoll!J10*($A10/200)^2*PI()</f>
        <v>1.5393804002589988E-2</v>
      </c>
      <c r="K10" s="8">
        <f>Kluppierungsprotokoll!K10*($A10/200)^2*PI()</f>
        <v>1.5393804002589988E-2</v>
      </c>
      <c r="L10" s="8">
        <f>Kluppierungsprotokoll!L10*($A10/200)^2*PI()</f>
        <v>3.0787608005179976E-2</v>
      </c>
      <c r="M10" s="8">
        <f>Kluppierungsprotokoll!M10*($A10/200)^2*PI()</f>
        <v>0</v>
      </c>
      <c r="N10" s="8">
        <f>Kluppierungsprotokoll!N10*($A10/200)^2*PI()</f>
        <v>3.0787608005179976E-2</v>
      </c>
      <c r="O10" s="8">
        <f>Kluppierungsprotokoll!O10*($A10/200)^2*PI()</f>
        <v>0</v>
      </c>
      <c r="P10" s="8">
        <f>Kluppierungsprotokoll!P10*($A10/200)^2*PI()</f>
        <v>0</v>
      </c>
    </row>
    <row r="11" spans="1:16" x14ac:dyDescent="0.3">
      <c r="A11" s="8">
        <f>Kluppierungsprotokoll!A11</f>
        <v>18</v>
      </c>
      <c r="B11" s="8">
        <f>Kluppierungsprotokoll!B11</f>
        <v>0.2</v>
      </c>
      <c r="C11" s="8">
        <f>Kluppierungsprotokoll!C11*($A11/200)^2*PI()</f>
        <v>0</v>
      </c>
      <c r="D11" s="8">
        <f>Kluppierungsprotokoll!D11*($A11/200)^2*PI()</f>
        <v>0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7.6340701482231973E-2</v>
      </c>
      <c r="H11" s="8">
        <f>Kluppierungsprotokoll!H11*($A11/200)^2*PI()</f>
        <v>0.17812830345854128</v>
      </c>
      <c r="I11" s="8">
        <f>Kluppierungsprotokoll!I11*($A11/200)^2*PI()</f>
        <v>0</v>
      </c>
      <c r="J11" s="8">
        <f>Kluppierungsprotokoll!J11*($A11/200)^2*PI()</f>
        <v>2.5446900494077322E-2</v>
      </c>
      <c r="K11" s="8">
        <f>Kluppierungsprotokoll!K11*($A11/200)^2*PI()</f>
        <v>0</v>
      </c>
      <c r="L11" s="8">
        <f>Kluppierungsprotokoll!L11*($A11/200)^2*PI()</f>
        <v>5.0893800988154644E-2</v>
      </c>
      <c r="M11" s="8">
        <f>Kluppierungsprotokoll!M11*($A11/200)^2*PI()</f>
        <v>0</v>
      </c>
      <c r="N11" s="8">
        <f>Kluppierungsprotokoll!N11*($A11/200)^2*PI()</f>
        <v>0.12723450247038659</v>
      </c>
      <c r="O11" s="8">
        <f>Kluppierungsprotokoll!O11*($A11/200)^2*PI()</f>
        <v>0</v>
      </c>
      <c r="P11" s="8">
        <f>Kluppierungsprotokoll!P11*($A11/200)^2*PI()</f>
        <v>0</v>
      </c>
    </row>
    <row r="12" spans="1:16" x14ac:dyDescent="0.3">
      <c r="A12" s="8">
        <f>Kluppierungsprotokoll!A12</f>
        <v>22</v>
      </c>
      <c r="B12" s="8">
        <f>Kluppierungsprotokoll!B12</f>
        <v>0.3</v>
      </c>
      <c r="C12" s="8">
        <f>Kluppierungsprotokoll!C12*($A12/200)^2*PI()</f>
        <v>0</v>
      </c>
      <c r="D12" s="8">
        <f>Kluppierungsprotokoll!D12*($A12/200)^2*PI()</f>
        <v>0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3.8013271108436497E-2</v>
      </c>
      <c r="H12" s="8">
        <f>Kluppierungsprotokoll!H12*($A12/200)^2*PI()</f>
        <v>0.11403981332530949</v>
      </c>
      <c r="I12" s="8">
        <f>Kluppierungsprotokoll!I12*($A12/200)^2*PI()</f>
        <v>0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7.6026542216872994E-2</v>
      </c>
      <c r="O12" s="8">
        <f>Kluppierungsprotokoll!O12*($A12/200)^2*PI()</f>
        <v>0</v>
      </c>
      <c r="P12" s="8">
        <f>Kluppierungsprotokoll!P12*($A12/200)^2*PI()</f>
        <v>0</v>
      </c>
    </row>
    <row r="13" spans="1:16" x14ac:dyDescent="0.3">
      <c r="A13" s="8">
        <f>Kluppierungsprotokoll!A13</f>
        <v>26</v>
      </c>
      <c r="B13" s="8">
        <f>Kluppierungsprotokoll!B13</f>
        <v>0.5</v>
      </c>
      <c r="C13" s="8">
        <f>Kluppierungsprotokoll!C13*($A13/200)^2*PI()</f>
        <v>0</v>
      </c>
      <c r="D13" s="8">
        <f>Kluppierungsprotokoll!D13*($A13/200)^2*PI()</f>
        <v>5.3092915845667513E-2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5.3092915845667513E-2</v>
      </c>
      <c r="H13" s="8">
        <f>Kluppierungsprotokoll!H13*($A13/200)^2*PI()</f>
        <v>0.26546457922833755</v>
      </c>
      <c r="I13" s="8">
        <f>Kluppierungsprotokoll!I13*($A13/200)^2*PI()</f>
        <v>0.10618583169133503</v>
      </c>
      <c r="J13" s="8">
        <f>Kluppierungsprotokoll!J13*($A13/200)^2*PI()</f>
        <v>5.3092915845667513E-2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</row>
    <row r="14" spans="1:16" x14ac:dyDescent="0.3">
      <c r="A14" s="8">
        <f>Kluppierungsprotokoll!A14</f>
        <v>30</v>
      </c>
      <c r="B14" s="8">
        <f>Kluppierungsprotokoll!B14</f>
        <v>0.7</v>
      </c>
      <c r="C14" s="8">
        <f>Kluppierungsprotokoll!C14*($A14/200)^2*PI()</f>
        <v>0</v>
      </c>
      <c r="D14" s="8">
        <f>Kluppierungsprotokoll!D14*($A14/200)^2*PI()</f>
        <v>0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0.84823001646924423</v>
      </c>
      <c r="I14" s="8">
        <f>Kluppierungsprotokoll!I14*($A14/200)^2*PI()</f>
        <v>0.1413716694115407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7.0685834705770348E-2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</row>
    <row r="15" spans="1:16" x14ac:dyDescent="0.3">
      <c r="A15" s="8">
        <f>Kluppierungsprotokoll!A15</f>
        <v>34</v>
      </c>
      <c r="B15" s="8">
        <f>Kluppierungsprotokoll!B15</f>
        <v>1</v>
      </c>
      <c r="C15" s="8">
        <f>Kluppierungsprotokoll!C15*($A15/200)^2*PI()</f>
        <v>0</v>
      </c>
      <c r="D15" s="8">
        <f>Kluppierungsprotokoll!D15*($A15/200)^2*PI()</f>
        <v>0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1.2710883876424306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0</v>
      </c>
      <c r="L15" s="8">
        <f>Kluppierungsprotokoll!L15*($A15/200)^2*PI()</f>
        <v>9.0792027688745044E-2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</row>
    <row r="16" spans="1:16" x14ac:dyDescent="0.3">
      <c r="A16" s="8">
        <f>Kluppierungsprotokoll!A16</f>
        <v>38</v>
      </c>
      <c r="B16" s="8">
        <f>Kluppierungsprotokoll!B16</f>
        <v>1.3</v>
      </c>
      <c r="C16" s="8">
        <f>Kluppierungsprotokoll!C16*($A16/200)^2*PI()</f>
        <v>0</v>
      </c>
      <c r="D16" s="8">
        <f>Kluppierungsprotokoll!D16*($A16/200)^2*PI()</f>
        <v>0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1.47434943232969</v>
      </c>
      <c r="I16" s="8">
        <f>Kluppierungsprotokoll!I16*($A16/200)^2*PI()</f>
        <v>0.22682298958918307</v>
      </c>
      <c r="J16" s="8">
        <f>Kluppierungsprotokoll!J16*($A16/200)^2*PI()</f>
        <v>0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</row>
    <row r="17" spans="1:16" x14ac:dyDescent="0.3">
      <c r="A17" s="8">
        <f>Kluppierungsprotokoll!A17</f>
        <v>42</v>
      </c>
      <c r="B17" s="8">
        <f>Kluppierungsprotokoll!B17</f>
        <v>1.6</v>
      </c>
      <c r="C17" s="8">
        <f>Kluppierungsprotokoll!C17*($A17/200)^2*PI()</f>
        <v>0</v>
      </c>
      <c r="D17" s="8">
        <f>Kluppierungsprotokoll!D17*($A17/200)^2*PI()</f>
        <v>0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2.2167077763729579</v>
      </c>
      <c r="I17" s="8">
        <f>Kluppierungsprotokoll!I17*($A17/200)^2*PI()</f>
        <v>0.27708847204661974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0.41563270806992952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</row>
    <row r="18" spans="1:16" x14ac:dyDescent="0.3">
      <c r="A18" s="8">
        <f>Kluppierungsprotokoll!A18</f>
        <v>46</v>
      </c>
      <c r="B18" s="8">
        <f>Kluppierungsprotokoll!B18</f>
        <v>2</v>
      </c>
      <c r="C18" s="8">
        <f>Kluppierungsprotokoll!C18*($A18/200)^2*PI()</f>
        <v>0</v>
      </c>
      <c r="D18" s="8">
        <f>Kluppierungsprotokoll!D18*($A18/200)^2*PI()</f>
        <v>0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3.3238050274980013</v>
      </c>
      <c r="I18" s="8">
        <f>Kluppierungsprotokoll!I18*($A18/200)^2*PI()</f>
        <v>0.33238050274980013</v>
      </c>
      <c r="J18" s="8">
        <f>Kluppierungsprotokoll!J18*($A18/200)^2*PI()</f>
        <v>0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</row>
    <row r="19" spans="1:16" x14ac:dyDescent="0.3">
      <c r="A19" s="8">
        <f>Kluppierungsprotokoll!A19</f>
        <v>50</v>
      </c>
      <c r="B19" s="8">
        <f>Kluppierungsprotokoll!B19</f>
        <v>2.4</v>
      </c>
      <c r="C19" s="8">
        <f>Kluppierungsprotokoll!C19*($A19/200)^2*PI()</f>
        <v>0</v>
      </c>
      <c r="D19" s="8">
        <f>Kluppierungsprotokoll!D19*($A19/200)^2*PI()</f>
        <v>0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4.5160394395353274</v>
      </c>
      <c r="I19" s="8">
        <f>Kluppierungsprotokoll!I19*($A19/200)^2*PI()</f>
        <v>0.78539816339744828</v>
      </c>
      <c r="J19" s="8">
        <f>Kluppierungsprotokoll!J19*($A19/200)^2*PI()</f>
        <v>0.39269908169872414</v>
      </c>
      <c r="K19" s="8">
        <f>Kluppierungsprotokoll!K19*($A19/200)^2*PI()</f>
        <v>0</v>
      </c>
      <c r="L19" s="8">
        <f>Kluppierungsprotokoll!L19*($A19/200)^2*PI()</f>
        <v>0.19634954084936207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</row>
    <row r="20" spans="1:16" x14ac:dyDescent="0.3">
      <c r="A20" s="8">
        <f>Kluppierungsprotokoll!A20</f>
        <v>54</v>
      </c>
      <c r="B20" s="8">
        <f>Kluppierungsprotokoll!B20</f>
        <v>2.8</v>
      </c>
      <c r="C20" s="8">
        <f>Kluppierungsprotokoll!C20*($A20/200)^2*PI()</f>
        <v>0</v>
      </c>
      <c r="D20" s="8">
        <f>Kluppierungsprotokoll!D20*($A20/200)^2*PI()</f>
        <v>0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3.4353315667004392</v>
      </c>
      <c r="I20" s="8">
        <f>Kluppierungsprotokoll!I20*($A20/200)^2*PI()</f>
        <v>0.68706631334008772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</row>
    <row r="21" spans="1:16" x14ac:dyDescent="0.3">
      <c r="A21" s="8">
        <f>Kluppierungsprotokoll!A21</f>
        <v>58</v>
      </c>
      <c r="B21" s="8">
        <f>Kluppierungsprotokoll!B21</f>
        <v>3.3</v>
      </c>
      <c r="C21" s="8">
        <f>Kluppierungsprotokoll!C21*($A21/200)^2*PI()</f>
        <v>0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3.6989111903366223</v>
      </c>
      <c r="I21" s="8">
        <f>Kluppierungsprotokoll!I21*($A21/200)^2*PI()</f>
        <v>0.52841588433380315</v>
      </c>
      <c r="J21" s="8">
        <f>Kluppierungsprotokoll!J21*($A21/200)^2*PI()</f>
        <v>0.26420794216690158</v>
      </c>
      <c r="K21" s="8">
        <f>Kluppierungsprotokoll!K21*($A21/200)^2*PI()</f>
        <v>0</v>
      </c>
      <c r="L21" s="8">
        <f>Kluppierungsprotokoll!L21*($A21/200)^2*PI()</f>
        <v>0.26420794216690158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</row>
    <row r="22" spans="1:16" x14ac:dyDescent="0.3">
      <c r="A22" s="8">
        <f>Kluppierungsprotokoll!A22</f>
        <v>62</v>
      </c>
      <c r="B22" s="8">
        <f>Kluppierungsprotokoll!B22</f>
        <v>3.8</v>
      </c>
      <c r="C22" s="8">
        <f>Kluppierungsprotokoll!C22*($A22/200)^2*PI()</f>
        <v>0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1.5095352700498956</v>
      </c>
      <c r="I22" s="8">
        <f>Kluppierungsprotokoll!I22*($A22/200)^2*PI()</f>
        <v>0.30190705400997914</v>
      </c>
      <c r="J22" s="8">
        <f>Kluppierungsprotokoll!J22*($A22/200)^2*PI()</f>
        <v>0.60381410801995827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</row>
    <row r="23" spans="1:16" x14ac:dyDescent="0.3">
      <c r="A23" s="8">
        <f>Kluppierungsprotokoll!A23</f>
        <v>66</v>
      </c>
      <c r="B23" s="8">
        <f>Kluppierungsprotokoll!B23</f>
        <v>4.4000000000000004</v>
      </c>
      <c r="C23" s="8">
        <f>Kluppierungsprotokoll!C23*($A23/200)^2*PI()</f>
        <v>0</v>
      </c>
      <c r="D23" s="8">
        <f>Kluppierungsprotokoll!D23*($A23/200)^2*PI()</f>
        <v>0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0.68423887995185706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0.34211943997592853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</row>
    <row r="24" spans="1:16" x14ac:dyDescent="0.3">
      <c r="A24" s="8">
        <f>Kluppierungsprotokoll!A24</f>
        <v>74</v>
      </c>
      <c r="B24" s="8">
        <f>Kluppierungsprotokoll!B24</f>
        <v>5.7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0.43008403427644265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</row>
    <row r="25" spans="1:16" x14ac:dyDescent="0.3">
      <c r="A25" s="8">
        <f>Kluppierungsprotokoll!A25</f>
        <v>0</v>
      </c>
      <c r="B25" s="8">
        <f>Kluppierungsprotokoll!B25</f>
        <v>0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</row>
    <row r="26" spans="1:16" x14ac:dyDescent="0.3">
      <c r="A26" s="8">
        <f>Kluppierungsprotokoll!A26</f>
        <v>0</v>
      </c>
      <c r="B26" s="8">
        <f>Kluppierungsprotokoll!B26</f>
        <v>0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</row>
    <row r="27" spans="1:16" x14ac:dyDescent="0.3">
      <c r="A27" s="8">
        <f>Kluppierungsprotokoll!A27</f>
        <v>0</v>
      </c>
      <c r="B27" s="8">
        <f>Kluppierungsprotokoll!B27</f>
        <v>0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</row>
    <row r="28" spans="1:16" x14ac:dyDescent="0.3">
      <c r="A28" s="8">
        <f>Kluppierungsprotokoll!A28</f>
        <v>0</v>
      </c>
      <c r="B28" s="8">
        <f>Kluppierungsprotokoll!B28</f>
        <v>0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</row>
    <row r="29" spans="1:16" x14ac:dyDescent="0.3">
      <c r="A29" s="8">
        <f>Kluppierungsprotokoll!A29</f>
        <v>0</v>
      </c>
      <c r="B29" s="8">
        <f>Kluppierungsprotokoll!B29</f>
        <v>0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</row>
    <row r="30" spans="1:16" x14ac:dyDescent="0.3">
      <c r="A30" s="8">
        <f>Kluppierungsprotokoll!A30</f>
        <v>0</v>
      </c>
      <c r="B30" s="8">
        <f>Kluppierungsprotokoll!B30</f>
        <v>0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</row>
    <row r="31" spans="1:16" x14ac:dyDescent="0.3">
      <c r="A31" s="8">
        <f>Kluppierungsprotokoll!A31</f>
        <v>0</v>
      </c>
      <c r="B31" s="8">
        <f>Kluppierungsprotokoll!B31</f>
        <v>0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</row>
    <row r="32" spans="1:16" x14ac:dyDescent="0.3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</row>
    <row r="33" spans="1:16" x14ac:dyDescent="0.3">
      <c r="A33" s="8">
        <f>Kluppierungsprotokoll!A33</f>
        <v>0</v>
      </c>
      <c r="B33" s="8">
        <f>Kluppierungsprotokoll!B33</f>
        <v>0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</row>
    <row r="34" spans="1:16" x14ac:dyDescent="0.3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</row>
    <row r="35" spans="1:16" x14ac:dyDescent="0.3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</row>
    <row r="36" spans="1:16" x14ac:dyDescent="0.3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</row>
    <row r="37" spans="1:16" x14ac:dyDescent="0.3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</row>
    <row r="38" spans="1:16" x14ac:dyDescent="0.3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</row>
    <row r="39" spans="1:16" x14ac:dyDescent="0.3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</row>
    <row r="40" spans="1:16" x14ac:dyDescent="0.3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</row>
    <row r="41" spans="1:16" x14ac:dyDescent="0.3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</row>
    <row r="42" spans="1:16" x14ac:dyDescent="0.3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</row>
    <row r="43" spans="1:16" x14ac:dyDescent="0.3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</row>
    <row r="44" spans="1:16" x14ac:dyDescent="0.3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</row>
    <row r="45" spans="1:16" x14ac:dyDescent="0.3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</row>
    <row r="46" spans="1:16" x14ac:dyDescent="0.3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</row>
    <row r="47" spans="1:16" x14ac:dyDescent="0.3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</row>
    <row r="48" spans="1:16" x14ac:dyDescent="0.3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</row>
    <row r="49" spans="1:17" x14ac:dyDescent="0.3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</row>
    <row r="50" spans="1:17" x14ac:dyDescent="0.3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</row>
    <row r="51" spans="1:17" x14ac:dyDescent="0.3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</row>
    <row r="53" spans="1:17" x14ac:dyDescent="0.3">
      <c r="A53" s="2" t="s">
        <v>24</v>
      </c>
      <c r="B53" s="2" t="s">
        <v>23</v>
      </c>
      <c r="C53" s="2">
        <f>SUM(C9:C51)</f>
        <v>0</v>
      </c>
      <c r="D53" s="2">
        <f t="shared" ref="D53:P53" si="0">SUM(D9:D51)</f>
        <v>5.3092915845667513E-2</v>
      </c>
      <c r="E53" s="2">
        <f t="shared" si="0"/>
        <v>0</v>
      </c>
      <c r="F53" s="2">
        <f t="shared" si="0"/>
        <v>0</v>
      </c>
      <c r="G53" s="2">
        <f t="shared" si="0"/>
        <v>0.19069467407290047</v>
      </c>
      <c r="H53" s="2">
        <f t="shared" si="0"/>
        <v>24.167958124800922</v>
      </c>
      <c r="I53" s="2">
        <f t="shared" si="0"/>
        <v>3.3866368805697973</v>
      </c>
      <c r="J53" s="2">
        <f t="shared" si="0"/>
        <v>1.4017786420317657</v>
      </c>
      <c r="K53" s="2">
        <f t="shared" si="0"/>
        <v>1.5393804002589988E-2</v>
      </c>
      <c r="L53" s="2">
        <f t="shared" si="0"/>
        <v>1.4614689024499716</v>
      </c>
      <c r="M53" s="2">
        <f t="shared" si="0"/>
        <v>0</v>
      </c>
      <c r="N53" s="2">
        <f t="shared" si="0"/>
        <v>0.24190263432641404</v>
      </c>
      <c r="O53" s="2">
        <f t="shared" si="0"/>
        <v>0</v>
      </c>
      <c r="P53" s="2">
        <f t="shared" si="0"/>
        <v>0</v>
      </c>
      <c r="Q53" s="2">
        <f>SUM(C53:P53)</f>
        <v>30.918926578100027</v>
      </c>
    </row>
    <row r="54" spans="1:17" x14ac:dyDescent="0.3">
      <c r="A54" s="2" t="s">
        <v>24</v>
      </c>
      <c r="B54" s="2" t="s">
        <v>26</v>
      </c>
      <c r="C54" s="2">
        <f>C53/$B$6</f>
        <v>0</v>
      </c>
      <c r="D54" s="2">
        <f t="shared" ref="D54:P54" si="1">D53/$B$6</f>
        <v>6.1026340052491392E-2</v>
      </c>
      <c r="E54" s="2">
        <f t="shared" si="1"/>
        <v>0</v>
      </c>
      <c r="F54" s="2">
        <f t="shared" ref="F54" si="2">F53/$B$6</f>
        <v>0</v>
      </c>
      <c r="G54" s="2">
        <f t="shared" si="1"/>
        <v>0.21918928054356376</v>
      </c>
      <c r="H54" s="2">
        <f t="shared" si="1"/>
        <v>27.779262212414853</v>
      </c>
      <c r="I54" s="2">
        <f t="shared" si="1"/>
        <v>3.8926860696204568</v>
      </c>
      <c r="J54" s="2">
        <f t="shared" si="1"/>
        <v>1.6112398184273169</v>
      </c>
      <c r="K54" s="2">
        <f t="shared" si="1"/>
        <v>1.7694027589183894E-2</v>
      </c>
      <c r="L54" s="2">
        <f t="shared" si="1"/>
        <v>1.6798493131608869</v>
      </c>
      <c r="M54" s="2">
        <f t="shared" si="1"/>
        <v>0</v>
      </c>
      <c r="N54" s="2">
        <f t="shared" si="1"/>
        <v>0.2780490049728897</v>
      </c>
      <c r="O54" s="2">
        <f t="shared" si="1"/>
        <v>0</v>
      </c>
      <c r="P54" s="2">
        <f t="shared" si="1"/>
        <v>0</v>
      </c>
      <c r="Q54" s="2">
        <f>SUM(C54:P54)</f>
        <v>35.53899606678165</v>
      </c>
    </row>
    <row r="55" spans="1:17" x14ac:dyDescent="0.3">
      <c r="A55" s="2" t="s">
        <v>24</v>
      </c>
      <c r="B55" s="2" t="s">
        <v>31</v>
      </c>
      <c r="C55" s="2">
        <f>C54/$Q54</f>
        <v>0</v>
      </c>
      <c r="D55" s="2">
        <f t="shared" ref="D55:P55" si="3">D54/$Q54</f>
        <v>1.7171655591456845E-3</v>
      </c>
      <c r="E55" s="2">
        <f t="shared" si="3"/>
        <v>0</v>
      </c>
      <c r="F55" s="2">
        <f t="shared" ref="F55" si="4">F54/$Q54</f>
        <v>0</v>
      </c>
      <c r="G55" s="2">
        <f t="shared" si="3"/>
        <v>6.1675709727895293E-3</v>
      </c>
      <c r="H55" s="2">
        <f t="shared" si="3"/>
        <v>0.78165579467170621</v>
      </c>
      <c r="I55" s="2">
        <f t="shared" si="3"/>
        <v>0.10953280903899691</v>
      </c>
      <c r="J55" s="2">
        <f t="shared" si="3"/>
        <v>4.5337235058627474E-2</v>
      </c>
      <c r="K55" s="2">
        <f t="shared" si="3"/>
        <v>4.978764047227132E-4</v>
      </c>
      <c r="L55" s="2">
        <f t="shared" si="3"/>
        <v>4.7267776219797171E-2</v>
      </c>
      <c r="M55" s="2">
        <f t="shared" si="3"/>
        <v>0</v>
      </c>
      <c r="N55" s="2">
        <f t="shared" si="3"/>
        <v>7.8237720742140634E-3</v>
      </c>
      <c r="O55" s="2">
        <f t="shared" si="3"/>
        <v>0</v>
      </c>
      <c r="P55" s="2">
        <f t="shared" si="3"/>
        <v>0</v>
      </c>
      <c r="Q55" s="2">
        <f>SUM(C55:P55)</f>
        <v>0.99999999999999978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349F-FE17-40D9-AC4F-BEBB023F400E}">
  <dimension ref="A1:Q55"/>
  <sheetViews>
    <sheetView workbookViewId="0">
      <selection activeCell="G13" sqref="G13"/>
    </sheetView>
  </sheetViews>
  <sheetFormatPr baseColWidth="10" defaultColWidth="11" defaultRowHeight="15.6" x14ac:dyDescent="0.3"/>
  <cols>
    <col min="1" max="1" width="17.8984375" style="2" customWidth="1"/>
    <col min="2" max="2" width="12" style="2" customWidth="1"/>
    <col min="3" max="16384" width="11" style="2"/>
  </cols>
  <sheetData>
    <row r="1" spans="1:16" ht="21" x14ac:dyDescent="0.4">
      <c r="A1" s="1" t="s">
        <v>30</v>
      </c>
    </row>
    <row r="2" spans="1:16" x14ac:dyDescent="0.3">
      <c r="A2" s="10" t="s">
        <v>32</v>
      </c>
    </row>
    <row r="3" spans="1:16" x14ac:dyDescent="0.3">
      <c r="A3" s="3" t="s">
        <v>15</v>
      </c>
      <c r="B3" s="4"/>
    </row>
    <row r="4" spans="1:16" x14ac:dyDescent="0.3">
      <c r="A4" s="3" t="s">
        <v>16</v>
      </c>
      <c r="B4" s="4"/>
    </row>
    <row r="5" spans="1:16" x14ac:dyDescent="0.3">
      <c r="A5" s="3" t="s">
        <v>17</v>
      </c>
      <c r="B5" s="4"/>
    </row>
    <row r="6" spans="1:16" x14ac:dyDescent="0.3">
      <c r="A6" s="3" t="s">
        <v>18</v>
      </c>
      <c r="B6" s="4">
        <f>Kluppierungsprotokoll!B6</f>
        <v>0.87</v>
      </c>
      <c r="C6" s="3" t="s">
        <v>0</v>
      </c>
    </row>
    <row r="8" spans="1:16" ht="46.8" x14ac:dyDescent="0.3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">
      <c r="A9" s="7">
        <f>Kluppierungsprotokoll!A9</f>
        <v>10</v>
      </c>
      <c r="B9" s="7">
        <f>Kluppierungsprotokoll!B9</f>
        <v>0.1</v>
      </c>
      <c r="C9" s="7">
        <f>Kluppierungsprotokoll!C9*$B9</f>
        <v>0</v>
      </c>
      <c r="D9" s="7">
        <f>Kluppierungsprotokoll!D9*$B9</f>
        <v>0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0.1</v>
      </c>
      <c r="H9" s="7">
        <f>Kluppierungsprotokoll!H9*$B9</f>
        <v>1.2000000000000002</v>
      </c>
      <c r="I9" s="7">
        <f>Kluppierungsprotokoll!I9*$B9</f>
        <v>0</v>
      </c>
      <c r="J9" s="7">
        <f>Kluppierungsprotokoll!J9*$B9</f>
        <v>0.60000000000000009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0.1</v>
      </c>
      <c r="O9" s="7">
        <f>Kluppierungsprotokoll!O9*$B9</f>
        <v>0</v>
      </c>
      <c r="P9" s="7">
        <f>Kluppierungsprotokoll!P9*$B9</f>
        <v>0</v>
      </c>
    </row>
    <row r="10" spans="1:16" x14ac:dyDescent="0.3">
      <c r="A10" s="8">
        <f>Kluppierungsprotokoll!A10</f>
        <v>14</v>
      </c>
      <c r="B10" s="8">
        <f>Kluppierungsprotokoll!B10</f>
        <v>0.1</v>
      </c>
      <c r="C10" s="8">
        <f>Kluppierungsprotokoll!C10*$B10</f>
        <v>0</v>
      </c>
      <c r="D10" s="8">
        <f>Kluppierungsprotokoll!D10*$B10</f>
        <v>0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0.1</v>
      </c>
      <c r="H10" s="8">
        <f>Kluppierungsprotokoll!H10*$B10</f>
        <v>0.70000000000000007</v>
      </c>
      <c r="I10" s="8">
        <f>Kluppierungsprotokoll!I10*$B10</f>
        <v>0</v>
      </c>
      <c r="J10" s="8">
        <f>Kluppierungsprotokoll!J10*$B10</f>
        <v>0.1</v>
      </c>
      <c r="K10" s="8">
        <f>Kluppierungsprotokoll!K10*$B10</f>
        <v>0.1</v>
      </c>
      <c r="L10" s="8">
        <f>Kluppierungsprotokoll!L10*$B10</f>
        <v>0.2</v>
      </c>
      <c r="M10" s="8">
        <f>Kluppierungsprotokoll!M10*$B10</f>
        <v>0</v>
      </c>
      <c r="N10" s="8">
        <f>Kluppierungsprotokoll!N10*$B10</f>
        <v>0.2</v>
      </c>
      <c r="O10" s="8">
        <f>Kluppierungsprotokoll!O10*$B10</f>
        <v>0</v>
      </c>
      <c r="P10" s="8">
        <f>Kluppierungsprotokoll!P10*$B10</f>
        <v>0</v>
      </c>
    </row>
    <row r="11" spans="1:16" x14ac:dyDescent="0.3">
      <c r="A11" s="8">
        <f>Kluppierungsprotokoll!A11</f>
        <v>18</v>
      </c>
      <c r="B11" s="8">
        <f>Kluppierungsprotokoll!B11</f>
        <v>0.2</v>
      </c>
      <c r="C11" s="8">
        <f>Kluppierungsprotokoll!C11*$B11</f>
        <v>0</v>
      </c>
      <c r="D11" s="8">
        <f>Kluppierungsprotokoll!D11*$B11</f>
        <v>0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0.60000000000000009</v>
      </c>
      <c r="H11" s="8">
        <f>Kluppierungsprotokoll!H11*$B11</f>
        <v>1.4000000000000001</v>
      </c>
      <c r="I11" s="8">
        <f>Kluppierungsprotokoll!I11*$B11</f>
        <v>0</v>
      </c>
      <c r="J11" s="8">
        <f>Kluppierungsprotokoll!J11*$B11</f>
        <v>0.2</v>
      </c>
      <c r="K11" s="8">
        <f>Kluppierungsprotokoll!K11*$B11</f>
        <v>0</v>
      </c>
      <c r="L11" s="8">
        <f>Kluppierungsprotokoll!L11*$B11</f>
        <v>0.4</v>
      </c>
      <c r="M11" s="8">
        <f>Kluppierungsprotokoll!M11*$B11</f>
        <v>0</v>
      </c>
      <c r="N11" s="8">
        <f>Kluppierungsprotokoll!N11*$B11</f>
        <v>1</v>
      </c>
      <c r="O11" s="8">
        <f>Kluppierungsprotokoll!O11*$B11</f>
        <v>0</v>
      </c>
      <c r="P11" s="8">
        <f>Kluppierungsprotokoll!P11*$B11</f>
        <v>0</v>
      </c>
    </row>
    <row r="12" spans="1:16" x14ac:dyDescent="0.3">
      <c r="A12" s="8">
        <f>Kluppierungsprotokoll!A12</f>
        <v>22</v>
      </c>
      <c r="B12" s="8">
        <f>Kluppierungsprotokoll!B12</f>
        <v>0.3</v>
      </c>
      <c r="C12" s="8">
        <f>Kluppierungsprotokoll!C12*$B12</f>
        <v>0</v>
      </c>
      <c r="D12" s="8">
        <f>Kluppierungsprotokoll!D12*$B12</f>
        <v>0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0.3</v>
      </c>
      <c r="H12" s="8">
        <f>Kluppierungsprotokoll!H12*$B12</f>
        <v>0.89999999999999991</v>
      </c>
      <c r="I12" s="8">
        <f>Kluppierungsprotokoll!I12*$B12</f>
        <v>0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0.6</v>
      </c>
      <c r="O12" s="8">
        <f>Kluppierungsprotokoll!O12*$B12</f>
        <v>0</v>
      </c>
      <c r="P12" s="8">
        <f>Kluppierungsprotokoll!P12*$B12</f>
        <v>0</v>
      </c>
    </row>
    <row r="13" spans="1:16" x14ac:dyDescent="0.3">
      <c r="A13" s="8">
        <f>Kluppierungsprotokoll!A13</f>
        <v>26</v>
      </c>
      <c r="B13" s="8">
        <f>Kluppierungsprotokoll!B13</f>
        <v>0.5</v>
      </c>
      <c r="C13" s="8">
        <f>Kluppierungsprotokoll!C13*$B13</f>
        <v>0</v>
      </c>
      <c r="D13" s="8">
        <f>Kluppierungsprotokoll!D13*$B13</f>
        <v>0.5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0.5</v>
      </c>
      <c r="H13" s="8">
        <f>Kluppierungsprotokoll!H13*$B13</f>
        <v>2.5</v>
      </c>
      <c r="I13" s="8">
        <f>Kluppierungsprotokoll!I13*$B13</f>
        <v>1</v>
      </c>
      <c r="J13" s="8">
        <f>Kluppierungsprotokoll!J13*$B13</f>
        <v>0.5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</row>
    <row r="14" spans="1:16" x14ac:dyDescent="0.3">
      <c r="A14" s="8">
        <f>Kluppierungsprotokoll!A14</f>
        <v>30</v>
      </c>
      <c r="B14" s="8">
        <f>Kluppierungsprotokoll!B14</f>
        <v>0.7</v>
      </c>
      <c r="C14" s="8">
        <f>Kluppierungsprotokoll!C14*$B14</f>
        <v>0</v>
      </c>
      <c r="D14" s="8">
        <f>Kluppierungsprotokoll!D14*$B14</f>
        <v>0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8.3999999999999986</v>
      </c>
      <c r="I14" s="8">
        <f>Kluppierungsprotokoll!I14*$B14</f>
        <v>1.4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0.7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</row>
    <row r="15" spans="1:16" x14ac:dyDescent="0.3">
      <c r="A15" s="8">
        <f>Kluppierungsprotokoll!A15</f>
        <v>34</v>
      </c>
      <c r="B15" s="8">
        <f>Kluppierungsprotokoll!B15</f>
        <v>1</v>
      </c>
      <c r="C15" s="8">
        <f>Kluppierungsprotokoll!C15*$B15</f>
        <v>0</v>
      </c>
      <c r="D15" s="8">
        <f>Kluppierungsprotokoll!D15*$B15</f>
        <v>0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14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1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</row>
    <row r="16" spans="1:16" x14ac:dyDescent="0.3">
      <c r="A16" s="8">
        <f>Kluppierungsprotokoll!A16</f>
        <v>38</v>
      </c>
      <c r="B16" s="8">
        <f>Kluppierungsprotokoll!B16</f>
        <v>1.3</v>
      </c>
      <c r="C16" s="8">
        <f>Kluppierungsprotokoll!C16*$B16</f>
        <v>0</v>
      </c>
      <c r="D16" s="8">
        <f>Kluppierungsprotokoll!D16*$B16</f>
        <v>0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16.900000000000002</v>
      </c>
      <c r="I16" s="8">
        <f>Kluppierungsprotokoll!I16*$B16</f>
        <v>2.6</v>
      </c>
      <c r="J16" s="8">
        <f>Kluppierungsprotokoll!J16*$B16</f>
        <v>0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</row>
    <row r="17" spans="1:16" x14ac:dyDescent="0.3">
      <c r="A17" s="8">
        <f>Kluppierungsprotokoll!A17</f>
        <v>42</v>
      </c>
      <c r="B17" s="8">
        <f>Kluppierungsprotokoll!B17</f>
        <v>1.6</v>
      </c>
      <c r="C17" s="8">
        <f>Kluppierungsprotokoll!C17*$B17</f>
        <v>0</v>
      </c>
      <c r="D17" s="8">
        <f>Kluppierungsprotokoll!D17*$B17</f>
        <v>0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25.6</v>
      </c>
      <c r="I17" s="8">
        <f>Kluppierungsprotokoll!I17*$B17</f>
        <v>3.2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4.8000000000000007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</row>
    <row r="18" spans="1:16" x14ac:dyDescent="0.3">
      <c r="A18" s="8">
        <f>Kluppierungsprotokoll!A18</f>
        <v>46</v>
      </c>
      <c r="B18" s="8">
        <f>Kluppierungsprotokoll!B18</f>
        <v>2</v>
      </c>
      <c r="C18" s="8">
        <f>Kluppierungsprotokoll!C18*$B18</f>
        <v>0</v>
      </c>
      <c r="D18" s="8">
        <f>Kluppierungsprotokoll!D18*$B18</f>
        <v>0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40</v>
      </c>
      <c r="I18" s="8">
        <f>Kluppierungsprotokoll!I18*$B18</f>
        <v>4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</row>
    <row r="19" spans="1:16" x14ac:dyDescent="0.3">
      <c r="A19" s="8">
        <f>Kluppierungsprotokoll!A19</f>
        <v>50</v>
      </c>
      <c r="B19" s="8">
        <f>Kluppierungsprotokoll!B19</f>
        <v>2.4</v>
      </c>
      <c r="C19" s="8">
        <f>Kluppierungsprotokoll!C19*$B19</f>
        <v>0</v>
      </c>
      <c r="D19" s="8">
        <f>Kluppierungsprotokoll!D19*$B19</f>
        <v>0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55.199999999999996</v>
      </c>
      <c r="I19" s="8">
        <f>Kluppierungsprotokoll!I19*$B19</f>
        <v>9.6</v>
      </c>
      <c r="J19" s="8">
        <f>Kluppierungsprotokoll!J19*$B19</f>
        <v>4.8</v>
      </c>
      <c r="K19" s="8">
        <f>Kluppierungsprotokoll!K19*$B19</f>
        <v>0</v>
      </c>
      <c r="L19" s="8">
        <f>Kluppierungsprotokoll!L19*$B19</f>
        <v>2.4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</row>
    <row r="20" spans="1:16" x14ac:dyDescent="0.3">
      <c r="A20" s="8">
        <f>Kluppierungsprotokoll!A20</f>
        <v>54</v>
      </c>
      <c r="B20" s="8">
        <f>Kluppierungsprotokoll!B20</f>
        <v>2.8</v>
      </c>
      <c r="C20" s="8">
        <f>Kluppierungsprotokoll!C20*$B20</f>
        <v>0</v>
      </c>
      <c r="D20" s="8">
        <f>Kluppierungsprotokoll!D20*$B20</f>
        <v>0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42</v>
      </c>
      <c r="I20" s="8">
        <f>Kluppierungsprotokoll!I20*$B20</f>
        <v>8.3999999999999986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</row>
    <row r="21" spans="1:16" x14ac:dyDescent="0.3">
      <c r="A21" s="8">
        <f>Kluppierungsprotokoll!A21</f>
        <v>58</v>
      </c>
      <c r="B21" s="8">
        <f>Kluppierungsprotokoll!B21</f>
        <v>3.3</v>
      </c>
      <c r="C21" s="8">
        <f>Kluppierungsprotokoll!C21*$B21</f>
        <v>0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46.199999999999996</v>
      </c>
      <c r="I21" s="8">
        <f>Kluppierungsprotokoll!I21*$B21</f>
        <v>6.6</v>
      </c>
      <c r="J21" s="8">
        <f>Kluppierungsprotokoll!J21*$B21</f>
        <v>3.3</v>
      </c>
      <c r="K21" s="8">
        <f>Kluppierungsprotokoll!K21*$B21</f>
        <v>0</v>
      </c>
      <c r="L21" s="8">
        <f>Kluppierungsprotokoll!L21*$B21</f>
        <v>3.3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</row>
    <row r="22" spans="1:16" x14ac:dyDescent="0.3">
      <c r="A22" s="8">
        <f>Kluppierungsprotokoll!A22</f>
        <v>62</v>
      </c>
      <c r="B22" s="8">
        <f>Kluppierungsprotokoll!B22</f>
        <v>3.8</v>
      </c>
      <c r="C22" s="8">
        <f>Kluppierungsprotokoll!C22*$B22</f>
        <v>0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19</v>
      </c>
      <c r="I22" s="8">
        <f>Kluppierungsprotokoll!I22*$B22</f>
        <v>3.8</v>
      </c>
      <c r="J22" s="8">
        <f>Kluppierungsprotokoll!J22*$B22</f>
        <v>7.6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</row>
    <row r="23" spans="1:16" x14ac:dyDescent="0.3">
      <c r="A23" s="8">
        <f>Kluppierungsprotokoll!A23</f>
        <v>66</v>
      </c>
      <c r="B23" s="8">
        <f>Kluppierungsprotokoll!B23</f>
        <v>4.4000000000000004</v>
      </c>
      <c r="C23" s="8">
        <f>Kluppierungsprotokoll!C23*$B23</f>
        <v>0</v>
      </c>
      <c r="D23" s="8">
        <f>Kluppierungsprotokoll!D23*$B23</f>
        <v>0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8.8000000000000007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4.4000000000000004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</row>
    <row r="24" spans="1:16" x14ac:dyDescent="0.3">
      <c r="A24" s="8">
        <f>Kluppierungsprotokoll!A24</f>
        <v>74</v>
      </c>
      <c r="B24" s="8">
        <f>Kluppierungsprotokoll!B24</f>
        <v>5.7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5.7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</row>
    <row r="25" spans="1:16" x14ac:dyDescent="0.3">
      <c r="A25" s="8">
        <f>Kluppierungsprotokoll!A25</f>
        <v>0</v>
      </c>
      <c r="B25" s="8">
        <f>Kluppierungsprotokoll!B25</f>
        <v>0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</row>
    <row r="26" spans="1:16" x14ac:dyDescent="0.3">
      <c r="A26" s="8">
        <f>Kluppierungsprotokoll!A26</f>
        <v>0</v>
      </c>
      <c r="B26" s="8">
        <f>Kluppierungsprotokoll!B26</f>
        <v>0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</row>
    <row r="27" spans="1:16" x14ac:dyDescent="0.3">
      <c r="A27" s="8">
        <f>Kluppierungsprotokoll!A27</f>
        <v>0</v>
      </c>
      <c r="B27" s="8">
        <f>Kluppierungsprotokoll!B27</f>
        <v>0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</row>
    <row r="28" spans="1:16" x14ac:dyDescent="0.3">
      <c r="A28" s="8">
        <f>Kluppierungsprotokoll!A28</f>
        <v>0</v>
      </c>
      <c r="B28" s="8">
        <f>Kluppierungsprotokoll!B28</f>
        <v>0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</row>
    <row r="29" spans="1:16" x14ac:dyDescent="0.3">
      <c r="A29" s="8">
        <f>Kluppierungsprotokoll!A29</f>
        <v>0</v>
      </c>
      <c r="B29" s="8">
        <f>Kluppierungsprotokoll!B29</f>
        <v>0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</row>
    <row r="30" spans="1:16" x14ac:dyDescent="0.3">
      <c r="A30" s="8">
        <f>Kluppierungsprotokoll!A30</f>
        <v>0</v>
      </c>
      <c r="B30" s="8">
        <f>Kluppierungsprotokoll!B30</f>
        <v>0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</row>
    <row r="31" spans="1:16" x14ac:dyDescent="0.3">
      <c r="A31" s="8">
        <f>Kluppierungsprotokoll!A31</f>
        <v>0</v>
      </c>
      <c r="B31" s="8">
        <f>Kluppierungsprotokoll!B31</f>
        <v>0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</row>
    <row r="32" spans="1:16" x14ac:dyDescent="0.3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</row>
    <row r="33" spans="1:16" x14ac:dyDescent="0.3">
      <c r="A33" s="8">
        <f>Kluppierungsprotokoll!A33</f>
        <v>0</v>
      </c>
      <c r="B33" s="8">
        <f>Kluppierungsprotokoll!B33</f>
        <v>0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</row>
    <row r="34" spans="1:16" x14ac:dyDescent="0.3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</row>
    <row r="35" spans="1:16" x14ac:dyDescent="0.3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</row>
    <row r="36" spans="1:16" x14ac:dyDescent="0.3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</row>
    <row r="37" spans="1:16" x14ac:dyDescent="0.3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</row>
    <row r="38" spans="1:16" x14ac:dyDescent="0.3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</row>
    <row r="39" spans="1:16" x14ac:dyDescent="0.3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</row>
    <row r="40" spans="1:16" x14ac:dyDescent="0.3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</row>
    <row r="41" spans="1:16" x14ac:dyDescent="0.3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</row>
    <row r="42" spans="1:16" x14ac:dyDescent="0.3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</row>
    <row r="43" spans="1:16" x14ac:dyDescent="0.3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</row>
    <row r="44" spans="1:16" x14ac:dyDescent="0.3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</row>
    <row r="45" spans="1:16" x14ac:dyDescent="0.3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</row>
    <row r="46" spans="1:16" x14ac:dyDescent="0.3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</row>
    <row r="47" spans="1:16" x14ac:dyDescent="0.3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</row>
    <row r="48" spans="1:16" x14ac:dyDescent="0.3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</row>
    <row r="49" spans="1:17" x14ac:dyDescent="0.3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</row>
    <row r="50" spans="1:17" x14ac:dyDescent="0.3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</row>
    <row r="51" spans="1:17" x14ac:dyDescent="0.3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</row>
    <row r="53" spans="1:17" x14ac:dyDescent="0.3">
      <c r="A53" s="2" t="s">
        <v>25</v>
      </c>
      <c r="B53" s="2" t="s">
        <v>23</v>
      </c>
      <c r="C53" s="2">
        <f>SUM(C9:C51)</f>
        <v>0</v>
      </c>
      <c r="D53" s="2">
        <f t="shared" ref="D53:P53" si="0">SUM(D9:D51)</f>
        <v>0.5</v>
      </c>
      <c r="E53" s="2">
        <f t="shared" si="0"/>
        <v>0</v>
      </c>
      <c r="F53" s="2">
        <f t="shared" ref="F53" si="1">SUM(F9:F51)</f>
        <v>0</v>
      </c>
      <c r="G53" s="2">
        <f t="shared" si="0"/>
        <v>1.6</v>
      </c>
      <c r="H53" s="2">
        <f t="shared" si="0"/>
        <v>288.5</v>
      </c>
      <c r="I53" s="2">
        <f t="shared" si="0"/>
        <v>40.599999999999994</v>
      </c>
      <c r="J53" s="2">
        <f t="shared" si="0"/>
        <v>17.100000000000001</v>
      </c>
      <c r="K53" s="2">
        <f t="shared" si="0"/>
        <v>0.1</v>
      </c>
      <c r="L53" s="2">
        <f t="shared" si="0"/>
        <v>17.200000000000003</v>
      </c>
      <c r="M53" s="2">
        <f t="shared" si="0"/>
        <v>0</v>
      </c>
      <c r="N53" s="2">
        <f t="shared" si="0"/>
        <v>1.9</v>
      </c>
      <c r="O53" s="2">
        <f t="shared" si="0"/>
        <v>0</v>
      </c>
      <c r="P53" s="2">
        <f t="shared" si="0"/>
        <v>0</v>
      </c>
      <c r="Q53" s="2">
        <f>SUM(C53:P53)</f>
        <v>367.50000000000006</v>
      </c>
    </row>
    <row r="54" spans="1:17" x14ac:dyDescent="0.3">
      <c r="A54" s="2" t="s">
        <v>25</v>
      </c>
      <c r="B54" s="2" t="s">
        <v>26</v>
      </c>
      <c r="C54" s="2">
        <f>C53/$B$6</f>
        <v>0</v>
      </c>
      <c r="D54" s="2">
        <f t="shared" ref="D54:P54" si="2">D53/$B$6</f>
        <v>0.57471264367816088</v>
      </c>
      <c r="E54" s="2">
        <f t="shared" si="2"/>
        <v>0</v>
      </c>
      <c r="F54" s="2">
        <f t="shared" ref="F54" si="3">F53/$B$6</f>
        <v>0</v>
      </c>
      <c r="G54" s="2">
        <f t="shared" si="2"/>
        <v>1.8390804597701151</v>
      </c>
      <c r="H54" s="2">
        <f t="shared" si="2"/>
        <v>331.60919540229884</v>
      </c>
      <c r="I54" s="2">
        <f t="shared" si="2"/>
        <v>46.666666666666657</v>
      </c>
      <c r="J54" s="2">
        <f t="shared" si="2"/>
        <v>19.655172413793107</v>
      </c>
      <c r="K54" s="2">
        <f t="shared" si="2"/>
        <v>0.1149425287356322</v>
      </c>
      <c r="L54" s="2">
        <f t="shared" si="2"/>
        <v>19.770114942528739</v>
      </c>
      <c r="M54" s="2">
        <f t="shared" si="2"/>
        <v>0</v>
      </c>
      <c r="N54" s="2">
        <f t="shared" si="2"/>
        <v>2.1839080459770113</v>
      </c>
      <c r="O54" s="2">
        <f t="shared" si="2"/>
        <v>0</v>
      </c>
      <c r="P54" s="2">
        <f t="shared" si="2"/>
        <v>0</v>
      </c>
      <c r="Q54" s="2">
        <f>SUM(C54:P54)</f>
        <v>422.4137931034482</v>
      </c>
    </row>
    <row r="55" spans="1:17" x14ac:dyDescent="0.3">
      <c r="A55" s="2" t="s">
        <v>25</v>
      </c>
      <c r="B55" s="2" t="s">
        <v>31</v>
      </c>
      <c r="C55" s="2">
        <f>C54/$Q54</f>
        <v>0</v>
      </c>
      <c r="D55" s="2">
        <f t="shared" ref="D55:P55" si="4">D54/$Q54</f>
        <v>1.360544217687075E-3</v>
      </c>
      <c r="E55" s="2">
        <f t="shared" si="4"/>
        <v>0</v>
      </c>
      <c r="F55" s="2">
        <f t="shared" ref="F55" si="5">F54/$Q54</f>
        <v>0</v>
      </c>
      <c r="G55" s="2">
        <f t="shared" si="4"/>
        <v>4.3537414965986411E-3</v>
      </c>
      <c r="H55" s="2">
        <f t="shared" si="4"/>
        <v>0.78503401360544234</v>
      </c>
      <c r="I55" s="2">
        <f t="shared" si="4"/>
        <v>0.11047619047619048</v>
      </c>
      <c r="J55" s="2">
        <f t="shared" si="4"/>
        <v>4.6530612244897976E-2</v>
      </c>
      <c r="K55" s="2">
        <f t="shared" si="4"/>
        <v>2.7210884353741507E-4</v>
      </c>
      <c r="L55" s="2">
        <f t="shared" si="4"/>
        <v>4.6802721088435389E-2</v>
      </c>
      <c r="M55" s="2">
        <f t="shared" si="4"/>
        <v>0</v>
      </c>
      <c r="N55" s="2">
        <f t="shared" si="4"/>
        <v>5.1700680272108845E-3</v>
      </c>
      <c r="O55" s="2">
        <f t="shared" si="4"/>
        <v>0</v>
      </c>
      <c r="P55" s="2">
        <f t="shared" si="4"/>
        <v>0</v>
      </c>
      <c r="Q55" s="2">
        <f>SUM(C55:P55)</f>
        <v>1.0000000000000002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de Rivaz Gilliéron Catherine</cp:lastModifiedBy>
  <dcterms:created xsi:type="dcterms:W3CDTF">2022-03-10T11:48:40Z</dcterms:created>
  <dcterms:modified xsi:type="dcterms:W3CDTF">2023-01-06T14:09:15Z</dcterms:modified>
</cp:coreProperties>
</file>